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2F9C733-3542-4E9E-96B5-2E1FF105BDE7}" xr6:coauthVersionLast="47" xr6:coauthVersionMax="47" xr10:uidLastSave="{00000000-0000-0000-0000-000000000000}"/>
  <bookViews>
    <workbookView xWindow="-120" yWindow="-120" windowWidth="29040" windowHeight="15720" tabRatio="859" activeTab="4" xr2:uid="{AFB1811F-880A-4A34-A6D6-66076F94B4CB}"/>
  </bookViews>
  <sheets>
    <sheet name="General Information" sheetId="21" r:id="rId1"/>
    <sheet name="Base year activity data input" sheetId="19" r:id="rId2"/>
    <sheet name="기준연도 활동자료 입력 (IPCC, EPA연료명 목록구분" sheetId="24" state="hidden" r:id="rId3"/>
    <sheet name="Base year emissions output" sheetId="20" r:id="rId4"/>
    <sheet name="Reference edited" sheetId="22" r:id="rId5"/>
  </sheets>
  <definedNames>
    <definedName name="_xlnm._FilterDatabase" localSheetId="1" hidden="1">'Base year activity data input'!$F$32:$F$41</definedName>
    <definedName name="_xlnm._FilterDatabase" localSheetId="4" hidden="1">'Reference edited'!$B$195:$F$238</definedName>
    <definedName name="_xlnm._FilterDatabase" localSheetId="2" hidden="1">'기준연도 활동자료 입력 (IPCC, EPA연료명 목록구분'!$F$30:$F$39</definedName>
    <definedName name="Carbide_Production">'Reference edited'!$C$219:$C$220</definedName>
    <definedName name="Carbonate_Burning_Industries">'Reference edited'!$C$200:$C$206</definedName>
    <definedName name="Cement_Production">'Reference edited'!$C$197:$C$198</definedName>
    <definedName name="EPA" localSheetId="2">'기준연도 활동자료 입력 (IPCC, EPA연료명 목록구분'!$D$78:$D$141</definedName>
    <definedName name="EPA_고정연소" localSheetId="2">'기준연도 활동자료 입력 (IPCC, EPA연료명 목록구분'!$C$78:$C$141</definedName>
    <definedName name="EPAMobile_combustion">'Reference edited'!$B$141:$B$164</definedName>
    <definedName name="EPAStationary_combustion">'Reference edited'!$B$57:$B$120</definedName>
    <definedName name="EPA고정" localSheetId="2">'기준연도 활동자료 입력 (IPCC, EPA연료명 목록구분'!$D$78:$D$141</definedName>
    <definedName name="EPA이동" localSheetId="2">'기준연도 활동자료 입력 (IPCC, EPA연료명 목록구분'!$G$78:$G$102</definedName>
    <definedName name="Ferroalloy_Production">'Reference edited'!$C$224:$C$231</definedName>
    <definedName name="Gas" comment="기상 폐기물 2가지">'Reference edited'!$D$280:$D$281</definedName>
    <definedName name="Glass_Production">'Reference edited'!$C$208:$C$217</definedName>
    <definedName name="IPCC" localSheetId="2">'기준연도 활동자료 입력 (IPCC, EPA연료명 목록구분'!$C$78:$C$141</definedName>
    <definedName name="IPCC_고정연소" localSheetId="2">'기준연도 활동자료 입력 (IPCC, EPA연료명 목록구분'!$D$78:$D$141</definedName>
    <definedName name="IPCCMobile_combustion">'Reference edited'!$B$129:$B$135</definedName>
    <definedName name="IPCCStationary_combustion">'Reference edited'!$B$11:$B$52</definedName>
    <definedName name="IPCC고정" localSheetId="2">'기준연도 활동자료 입력 (IPCC, EPA연료명 목록구분'!$C$78:$C$119</definedName>
    <definedName name="IPCC이동" localSheetId="2">'기준연도 활동자료 입력 (IPCC, EPA연료명 목록구분'!$F$78:$F$84</definedName>
    <definedName name="Lead_Production">'Reference edited'!$C$238</definedName>
    <definedName name="Liquid">'Reference edited'!$C$267:$C$268</definedName>
    <definedName name="Soda_ash_Production">'Reference edited'!$C$222</definedName>
    <definedName name="SolidIndustrial_waste">'Reference edited'!$D$256:$D$265</definedName>
    <definedName name="SolidMunicipal_Solid_Waste">'Reference edited'!$D$245:$D$255</definedName>
    <definedName name="SolidSludge">'Reference edited'!$D$266</definedName>
    <definedName name="Zinc_Production">'Reference edited'!$C$233:$C$236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9" l="1"/>
  <c r="F68" i="19"/>
  <c r="F69" i="19"/>
  <c r="F70" i="19"/>
  <c r="F71" i="19"/>
  <c r="F72" i="19"/>
  <c r="F73" i="19"/>
  <c r="F74" i="19"/>
  <c r="F75" i="19"/>
  <c r="F66" i="19"/>
  <c r="F57" i="19"/>
  <c r="F58" i="19"/>
  <c r="F59" i="19"/>
  <c r="F60" i="19"/>
  <c r="F61" i="19"/>
  <c r="F62" i="19"/>
  <c r="F63" i="19"/>
  <c r="F64" i="19"/>
  <c r="F65" i="19"/>
  <c r="F56" i="19"/>
  <c r="G188" i="22" l="1"/>
  <c r="F188" i="22"/>
  <c r="E188" i="22"/>
  <c r="AG67" i="19" l="1"/>
  <c r="E19" i="20" l="1"/>
  <c r="E20" i="20"/>
  <c r="E21" i="20"/>
  <c r="E22" i="20"/>
  <c r="F57" i="22" l="1"/>
  <c r="J143" i="22"/>
  <c r="H143" i="22"/>
  <c r="J164" i="22"/>
  <c r="I164" i="22"/>
  <c r="J163" i="22"/>
  <c r="I163" i="22"/>
  <c r="H163" i="22"/>
  <c r="J162" i="22"/>
  <c r="I162" i="22"/>
  <c r="H162" i="22"/>
  <c r="J161" i="22"/>
  <c r="I161" i="22"/>
  <c r="H161" i="22"/>
  <c r="J160" i="22"/>
  <c r="I160" i="22"/>
  <c r="H160" i="22"/>
  <c r="J159" i="22"/>
  <c r="I159" i="22"/>
  <c r="H159" i="22"/>
  <c r="J158" i="22"/>
  <c r="I158" i="22"/>
  <c r="H158" i="22"/>
  <c r="J157" i="22"/>
  <c r="I157" i="22"/>
  <c r="H157" i="22"/>
  <c r="J156" i="22"/>
  <c r="I156" i="22"/>
  <c r="H156" i="22"/>
  <c r="J155" i="22"/>
  <c r="I155" i="22"/>
  <c r="H155" i="22"/>
  <c r="J154" i="22"/>
  <c r="I154" i="22"/>
  <c r="H154" i="22"/>
  <c r="J153" i="22"/>
  <c r="I153" i="22"/>
  <c r="J152" i="22"/>
  <c r="I152" i="22"/>
  <c r="J151" i="22"/>
  <c r="I151" i="22"/>
  <c r="H151" i="22"/>
  <c r="J150" i="22"/>
  <c r="I150" i="22"/>
  <c r="H150" i="22"/>
  <c r="J149" i="22"/>
  <c r="I149" i="22"/>
  <c r="J148" i="22"/>
  <c r="I148" i="22"/>
  <c r="J147" i="22"/>
  <c r="I147" i="22"/>
  <c r="J146" i="22"/>
  <c r="I146" i="22"/>
  <c r="H146" i="22"/>
  <c r="J145" i="22"/>
  <c r="I145" i="22"/>
  <c r="H145" i="22"/>
  <c r="I144" i="22"/>
  <c r="H144" i="22"/>
  <c r="J144" i="22"/>
  <c r="I143" i="22"/>
  <c r="J142" i="22"/>
  <c r="I142" i="22"/>
  <c r="H142" i="22"/>
  <c r="J141" i="22"/>
  <c r="I141" i="22"/>
  <c r="H141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H41" i="19"/>
  <c r="H40" i="19"/>
  <c r="H39" i="19"/>
  <c r="H38" i="19"/>
  <c r="H33" i="19"/>
  <c r="H34" i="19"/>
  <c r="H35" i="19"/>
  <c r="H36" i="19"/>
  <c r="H37" i="19"/>
  <c r="H32" i="19"/>
  <c r="O65" i="20" l="1"/>
  <c r="P65" i="20"/>
  <c r="Q65" i="20"/>
  <c r="R65" i="20"/>
  <c r="T65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I69" i="20"/>
  <c r="J69" i="20"/>
  <c r="K69" i="20"/>
  <c r="L69" i="20"/>
  <c r="M69" i="20"/>
  <c r="N69" i="20"/>
  <c r="O69" i="20"/>
  <c r="P69" i="20"/>
  <c r="Q69" i="20"/>
  <c r="R69" i="20"/>
  <c r="T69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I72" i="20"/>
  <c r="J72" i="20"/>
  <c r="K72" i="20"/>
  <c r="L72" i="20"/>
  <c r="M72" i="20"/>
  <c r="N72" i="20"/>
  <c r="O72" i="20"/>
  <c r="P72" i="20"/>
  <c r="Q72" i="20"/>
  <c r="R72" i="20"/>
  <c r="S72" i="20"/>
  <c r="T72" i="20"/>
  <c r="I56" i="20"/>
  <c r="K56" i="20"/>
  <c r="L56" i="20"/>
  <c r="M56" i="20"/>
  <c r="N56" i="20"/>
  <c r="O56" i="20"/>
  <c r="P56" i="20"/>
  <c r="Q56" i="20"/>
  <c r="R56" i="20"/>
  <c r="T56" i="20"/>
  <c r="I57" i="20"/>
  <c r="J57" i="20"/>
  <c r="K57" i="20"/>
  <c r="L57" i="20"/>
  <c r="M57" i="20"/>
  <c r="N57" i="20"/>
  <c r="O57" i="20"/>
  <c r="P57" i="20"/>
  <c r="Q57" i="20"/>
  <c r="R57" i="20"/>
  <c r="S57" i="20"/>
  <c r="T57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I59" i="20"/>
  <c r="J59" i="20"/>
  <c r="K59" i="20"/>
  <c r="L59" i="20"/>
  <c r="M59" i="20"/>
  <c r="N59" i="20"/>
  <c r="O59" i="20"/>
  <c r="P59" i="20"/>
  <c r="Q59" i="20"/>
  <c r="R59" i="20"/>
  <c r="S59" i="20"/>
  <c r="I60" i="20"/>
  <c r="J60" i="20"/>
  <c r="K60" i="20"/>
  <c r="L60" i="20"/>
  <c r="M60" i="20"/>
  <c r="N60" i="20"/>
  <c r="O60" i="20"/>
  <c r="P60" i="20"/>
  <c r="Q60" i="20"/>
  <c r="R60" i="20"/>
  <c r="S60" i="20"/>
  <c r="T60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T45" i="20"/>
  <c r="S45" i="20"/>
  <c r="R45" i="20"/>
  <c r="Q45" i="20"/>
  <c r="P45" i="20"/>
  <c r="O45" i="20"/>
  <c r="N45" i="20"/>
  <c r="M45" i="20"/>
  <c r="T44" i="20"/>
  <c r="S44" i="20"/>
  <c r="R44" i="20"/>
  <c r="Q44" i="20"/>
  <c r="O44" i="20"/>
  <c r="N44" i="20"/>
  <c r="M44" i="20"/>
  <c r="J44" i="20"/>
  <c r="T43" i="20"/>
  <c r="S43" i="20"/>
  <c r="R43" i="20"/>
  <c r="Q43" i="20"/>
  <c r="P43" i="20"/>
  <c r="N43" i="20"/>
  <c r="M43" i="20"/>
  <c r="L43" i="20"/>
  <c r="J38" i="20"/>
  <c r="K38" i="20"/>
  <c r="M38" i="20"/>
  <c r="N38" i="20"/>
  <c r="O38" i="20"/>
  <c r="P38" i="20"/>
  <c r="Q38" i="20"/>
  <c r="R38" i="20"/>
  <c r="S38" i="20"/>
  <c r="K37" i="20"/>
  <c r="M37" i="20"/>
  <c r="N37" i="20"/>
  <c r="O37" i="20"/>
  <c r="P37" i="20"/>
  <c r="Q37" i="20"/>
  <c r="R37" i="20"/>
  <c r="S37" i="20"/>
  <c r="T37" i="20"/>
  <c r="J36" i="20"/>
  <c r="K36" i="20"/>
  <c r="L36" i="20"/>
  <c r="N36" i="20"/>
  <c r="O36" i="20"/>
  <c r="P36" i="20"/>
  <c r="Q36" i="20"/>
  <c r="S36" i="20"/>
  <c r="T36" i="20"/>
  <c r="L31" i="20"/>
  <c r="M31" i="20"/>
  <c r="O31" i="20"/>
  <c r="P31" i="20"/>
  <c r="Q31" i="20"/>
  <c r="R31" i="20"/>
  <c r="S31" i="20"/>
  <c r="T31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AV67" i="19"/>
  <c r="AW67" i="19"/>
  <c r="AX67" i="19"/>
  <c r="AY67" i="19"/>
  <c r="AZ67" i="19"/>
  <c r="BA67" i="19"/>
  <c r="BB67" i="19"/>
  <c r="BC67" i="19"/>
  <c r="BD67" i="19"/>
  <c r="BE67" i="19"/>
  <c r="BF67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AV69" i="19"/>
  <c r="AW69" i="19"/>
  <c r="AX69" i="19"/>
  <c r="AY69" i="19"/>
  <c r="AZ69" i="19"/>
  <c r="BA69" i="19"/>
  <c r="BB69" i="19"/>
  <c r="BC69" i="19"/>
  <c r="BD69" i="19"/>
  <c r="BE69" i="19"/>
  <c r="BF69" i="19"/>
  <c r="BG69" i="19"/>
  <c r="AV70" i="19"/>
  <c r="AW70" i="19"/>
  <c r="AX70" i="19"/>
  <c r="AY70" i="19"/>
  <c r="AZ70" i="19"/>
  <c r="BA70" i="19"/>
  <c r="BB70" i="19"/>
  <c r="BC70" i="19"/>
  <c r="BD70" i="19"/>
  <c r="BE70" i="19"/>
  <c r="BF70" i="19"/>
  <c r="BG70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AV72" i="19"/>
  <c r="AW72" i="19"/>
  <c r="AX72" i="19"/>
  <c r="AY72" i="19"/>
  <c r="AZ72" i="19"/>
  <c r="BA72" i="19"/>
  <c r="BB72" i="19"/>
  <c r="BC72" i="19"/>
  <c r="BD72" i="19"/>
  <c r="BE72" i="19"/>
  <c r="BG72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AW66" i="19"/>
  <c r="AX66" i="19"/>
  <c r="AY66" i="19"/>
  <c r="AZ66" i="19"/>
  <c r="BA66" i="19"/>
  <c r="BB66" i="19"/>
  <c r="BC66" i="19"/>
  <c r="BD66" i="19"/>
  <c r="BE66" i="19"/>
  <c r="BF66" i="19"/>
  <c r="AI67" i="19"/>
  <c r="AJ67" i="19"/>
  <c r="AK67" i="19"/>
  <c r="AL67" i="19"/>
  <c r="AM67" i="19"/>
  <c r="AN67" i="19"/>
  <c r="AO67" i="19"/>
  <c r="AP67" i="19"/>
  <c r="AQ67" i="19"/>
  <c r="AR67" i="19"/>
  <c r="AS67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I70" i="19"/>
  <c r="AJ70" i="19"/>
  <c r="AK70" i="19"/>
  <c r="AL70" i="19"/>
  <c r="AM70" i="19"/>
  <c r="AN70" i="19"/>
  <c r="AO70" i="19"/>
  <c r="AP70" i="19"/>
  <c r="AQ70" i="19"/>
  <c r="AR70" i="19"/>
  <c r="AS70" i="19"/>
  <c r="AT70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I72" i="19"/>
  <c r="AJ72" i="19"/>
  <c r="AK72" i="19"/>
  <c r="AL72" i="19"/>
  <c r="AM72" i="19"/>
  <c r="AN72" i="19"/>
  <c r="AO72" i="19"/>
  <c r="AP72" i="19"/>
  <c r="AQ72" i="19"/>
  <c r="AR72" i="19"/>
  <c r="AT72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J66" i="19"/>
  <c r="AK66" i="19"/>
  <c r="AL66" i="19"/>
  <c r="AM66" i="19"/>
  <c r="AN66" i="19"/>
  <c r="AO66" i="19"/>
  <c r="AP66" i="19"/>
  <c r="AQ66" i="19"/>
  <c r="AR66" i="19"/>
  <c r="AS66" i="19"/>
  <c r="AI56" i="19"/>
  <c r="AJ56" i="19"/>
  <c r="AK56" i="19"/>
  <c r="AL56" i="19"/>
  <c r="AM56" i="19"/>
  <c r="AN56" i="19"/>
  <c r="AO56" i="19"/>
  <c r="AP56" i="19"/>
  <c r="AQ56" i="19"/>
  <c r="AR56" i="19"/>
  <c r="AS56" i="19"/>
  <c r="AT56" i="19"/>
  <c r="AI57" i="19"/>
  <c r="AJ57" i="19"/>
  <c r="AK57" i="19"/>
  <c r="AL57" i="19"/>
  <c r="AM57" i="19"/>
  <c r="AN57" i="19"/>
  <c r="AO57" i="19"/>
  <c r="AP57" i="19"/>
  <c r="AQ57" i="19"/>
  <c r="AR57" i="19"/>
  <c r="AS57" i="19"/>
  <c r="AT57" i="19"/>
  <c r="AI58" i="19"/>
  <c r="AJ58" i="19"/>
  <c r="AK58" i="19"/>
  <c r="AL58" i="19"/>
  <c r="AM58" i="19"/>
  <c r="AN58" i="19"/>
  <c r="AO58" i="19"/>
  <c r="AP58" i="19"/>
  <c r="AQ58" i="19"/>
  <c r="AR58" i="19"/>
  <c r="AS58" i="19"/>
  <c r="AT58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G187" i="22"/>
  <c r="F187" i="22"/>
  <c r="V67" i="19" l="1"/>
  <c r="I64" i="20" s="1"/>
  <c r="W67" i="19"/>
  <c r="J64" i="20" s="1"/>
  <c r="X67" i="19"/>
  <c r="K64" i="20" s="1"/>
  <c r="Y67" i="19"/>
  <c r="L64" i="20" s="1"/>
  <c r="Z67" i="19"/>
  <c r="M64" i="20" s="1"/>
  <c r="AA67" i="19"/>
  <c r="N64" i="20" s="1"/>
  <c r="AB67" i="19"/>
  <c r="O64" i="20" s="1"/>
  <c r="AC67" i="19"/>
  <c r="P64" i="20" s="1"/>
  <c r="AD67" i="19"/>
  <c r="Q64" i="20" s="1"/>
  <c r="AE67" i="19"/>
  <c r="R64" i="20" s="1"/>
  <c r="AF67" i="19"/>
  <c r="S64" i="20" s="1"/>
  <c r="V68" i="19"/>
  <c r="I65" i="20" s="1"/>
  <c r="W68" i="19"/>
  <c r="J65" i="20" s="1"/>
  <c r="X68" i="19"/>
  <c r="K65" i="20" s="1"/>
  <c r="Y68" i="19"/>
  <c r="L65" i="20" s="1"/>
  <c r="Z68" i="19"/>
  <c r="M65" i="20" s="1"/>
  <c r="AA68" i="19"/>
  <c r="N65" i="20" s="1"/>
  <c r="AB68" i="19"/>
  <c r="AC68" i="19"/>
  <c r="AD68" i="19"/>
  <c r="AE68" i="19"/>
  <c r="AF68" i="19"/>
  <c r="S65" i="20" s="1"/>
  <c r="AG68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V70" i="19"/>
  <c r="W70" i="19"/>
  <c r="X70" i="19"/>
  <c r="Y70" i="19"/>
  <c r="Z70" i="19"/>
  <c r="AA70" i="19"/>
  <c r="AB70" i="19"/>
  <c r="AC70" i="19"/>
  <c r="AD70" i="19"/>
  <c r="AE70" i="19"/>
  <c r="AF70" i="19"/>
  <c r="AG70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W66" i="19"/>
  <c r="J63" i="20" s="1"/>
  <c r="X66" i="19"/>
  <c r="K63" i="20" s="1"/>
  <c r="Y66" i="19"/>
  <c r="L63" i="20" s="1"/>
  <c r="Z66" i="19"/>
  <c r="M63" i="20" s="1"/>
  <c r="AA66" i="19"/>
  <c r="N63" i="20" s="1"/>
  <c r="AB66" i="19"/>
  <c r="O63" i="20" s="1"/>
  <c r="AC66" i="19"/>
  <c r="P63" i="20" s="1"/>
  <c r="AD66" i="19"/>
  <c r="Q63" i="20" s="1"/>
  <c r="AE66" i="19"/>
  <c r="R63" i="20" s="1"/>
  <c r="AF66" i="19"/>
  <c r="S63" i="20" s="1"/>
  <c r="V66" i="19"/>
  <c r="G189" i="22"/>
  <c r="AV66" i="19" s="1"/>
  <c r="F189" i="22"/>
  <c r="AI66" i="19" s="1"/>
  <c r="E189" i="22"/>
  <c r="AG66" i="19" s="1"/>
  <c r="H57" i="19"/>
  <c r="H58" i="19"/>
  <c r="H59" i="19"/>
  <c r="H60" i="19"/>
  <c r="H61" i="19"/>
  <c r="H62" i="19"/>
  <c r="H63" i="19"/>
  <c r="H64" i="19"/>
  <c r="H65" i="19"/>
  <c r="H56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AW56" i="19"/>
  <c r="AX56" i="19"/>
  <c r="AY56" i="19"/>
  <c r="AZ56" i="19"/>
  <c r="BA56" i="19"/>
  <c r="BB56" i="19"/>
  <c r="BC56" i="19"/>
  <c r="BD56" i="19"/>
  <c r="BE56" i="19"/>
  <c r="BF56" i="19"/>
  <c r="BG56" i="19"/>
  <c r="AV56" i="19"/>
  <c r="V57" i="19"/>
  <c r="I54" i="20" s="1"/>
  <c r="W57" i="19"/>
  <c r="J54" i="20" s="1"/>
  <c r="X57" i="19"/>
  <c r="K54" i="20" s="1"/>
  <c r="Y57" i="19"/>
  <c r="L54" i="20" s="1"/>
  <c r="Z57" i="19"/>
  <c r="M54" i="20" s="1"/>
  <c r="AA57" i="19"/>
  <c r="N54" i="20" s="1"/>
  <c r="AB57" i="19"/>
  <c r="O54" i="20" s="1"/>
  <c r="AC57" i="19"/>
  <c r="P54" i="20" s="1"/>
  <c r="AD57" i="19"/>
  <c r="Q54" i="20" s="1"/>
  <c r="AE57" i="19"/>
  <c r="R54" i="20" s="1"/>
  <c r="AF57" i="19"/>
  <c r="S54" i="20" s="1"/>
  <c r="AG57" i="19"/>
  <c r="T54" i="20" s="1"/>
  <c r="V58" i="19"/>
  <c r="I55" i="20" s="1"/>
  <c r="W58" i="19"/>
  <c r="J55" i="20" s="1"/>
  <c r="X58" i="19"/>
  <c r="K55" i="20" s="1"/>
  <c r="Y58" i="19"/>
  <c r="L55" i="20" s="1"/>
  <c r="Z58" i="19"/>
  <c r="M55" i="20" s="1"/>
  <c r="AA58" i="19"/>
  <c r="N55" i="20" s="1"/>
  <c r="AB58" i="19"/>
  <c r="O55" i="20" s="1"/>
  <c r="AC58" i="19"/>
  <c r="P55" i="20" s="1"/>
  <c r="AD58" i="19"/>
  <c r="Q55" i="20" s="1"/>
  <c r="AE58" i="19"/>
  <c r="R55" i="20" s="1"/>
  <c r="AF58" i="19"/>
  <c r="S55" i="20" s="1"/>
  <c r="AG58" i="19"/>
  <c r="V59" i="19"/>
  <c r="W59" i="19"/>
  <c r="J56" i="20" s="1"/>
  <c r="X59" i="19"/>
  <c r="Y59" i="19"/>
  <c r="Z59" i="19"/>
  <c r="AA59" i="19"/>
  <c r="AB59" i="19"/>
  <c r="AC59" i="19"/>
  <c r="AD59" i="19"/>
  <c r="AE59" i="19"/>
  <c r="AF59" i="19"/>
  <c r="S56" i="20" s="1"/>
  <c r="AG59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T59" i="20" s="1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W56" i="19"/>
  <c r="X56" i="19"/>
  <c r="K53" i="20" s="1"/>
  <c r="Y56" i="19"/>
  <c r="L53" i="20" s="1"/>
  <c r="Z56" i="19"/>
  <c r="AA56" i="19"/>
  <c r="N53" i="20" s="1"/>
  <c r="AB56" i="19"/>
  <c r="O53" i="20" s="1"/>
  <c r="AC56" i="19"/>
  <c r="P53" i="20" s="1"/>
  <c r="AD56" i="19"/>
  <c r="Q53" i="20" s="1"/>
  <c r="AE56" i="19"/>
  <c r="R53" i="20" s="1"/>
  <c r="AF56" i="19"/>
  <c r="AG56" i="19"/>
  <c r="T53" i="20" s="1"/>
  <c r="V56" i="19"/>
  <c r="I53" i="20" s="1"/>
  <c r="H174" i="22"/>
  <c r="H175" i="22"/>
  <c r="H176" i="22"/>
  <c r="H177" i="22"/>
  <c r="H178" i="22"/>
  <c r="H179" i="22"/>
  <c r="H180" i="22"/>
  <c r="H181" i="22"/>
  <c r="H182" i="22"/>
  <c r="H173" i="22"/>
  <c r="G174" i="22"/>
  <c r="G175" i="22"/>
  <c r="G176" i="22"/>
  <c r="G177" i="22"/>
  <c r="G178" i="22"/>
  <c r="G179" i="22"/>
  <c r="G180" i="22"/>
  <c r="G181" i="22"/>
  <c r="G182" i="22"/>
  <c r="G173" i="22"/>
  <c r="AI45" i="19"/>
  <c r="AJ45" i="19"/>
  <c r="AK45" i="19"/>
  <c r="AL45" i="19"/>
  <c r="AM45" i="19"/>
  <c r="AN45" i="19"/>
  <c r="AO45" i="19"/>
  <c r="AP45" i="19"/>
  <c r="AQ45" i="19"/>
  <c r="AR45" i="19"/>
  <c r="AS45" i="19"/>
  <c r="AT45" i="19"/>
  <c r="AI46" i="19"/>
  <c r="AJ46" i="19"/>
  <c r="AK46" i="19"/>
  <c r="AL46" i="19"/>
  <c r="AM46" i="19"/>
  <c r="AN46" i="19"/>
  <c r="AO46" i="19"/>
  <c r="AP46" i="19"/>
  <c r="AQ46" i="19"/>
  <c r="AR46" i="19"/>
  <c r="AS46" i="19"/>
  <c r="AT46" i="19"/>
  <c r="AI47" i="19"/>
  <c r="AJ47" i="19"/>
  <c r="AK47" i="19"/>
  <c r="AL47" i="19"/>
  <c r="AM47" i="19"/>
  <c r="AN47" i="19"/>
  <c r="AO47" i="19"/>
  <c r="AP47" i="19"/>
  <c r="AQ47" i="19"/>
  <c r="AR47" i="19"/>
  <c r="AS47" i="19"/>
  <c r="AT47" i="19"/>
  <c r="AI48" i="19"/>
  <c r="AJ48" i="19"/>
  <c r="AK48" i="19"/>
  <c r="AL48" i="19"/>
  <c r="AM48" i="19"/>
  <c r="AN48" i="19"/>
  <c r="AO48" i="19"/>
  <c r="AP48" i="19"/>
  <c r="AQ48" i="19"/>
  <c r="AR48" i="19"/>
  <c r="AS48" i="19"/>
  <c r="AT48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I50" i="19"/>
  <c r="AJ50" i="19"/>
  <c r="AK50" i="19"/>
  <c r="AL50" i="19"/>
  <c r="AM50" i="19"/>
  <c r="AN50" i="19"/>
  <c r="AO50" i="19"/>
  <c r="AP50" i="19"/>
  <c r="AQ50" i="19"/>
  <c r="AR50" i="19"/>
  <c r="AS50" i="19"/>
  <c r="AT50" i="19"/>
  <c r="AI51" i="19"/>
  <c r="AJ51" i="19"/>
  <c r="AK51" i="19"/>
  <c r="AL51" i="19"/>
  <c r="AM51" i="19"/>
  <c r="AN51" i="19"/>
  <c r="AO51" i="19"/>
  <c r="AP51" i="19"/>
  <c r="AQ51" i="19"/>
  <c r="AR51" i="19"/>
  <c r="AS51" i="19"/>
  <c r="AT51" i="19"/>
  <c r="AI52" i="19"/>
  <c r="AJ52" i="19"/>
  <c r="AK52" i="19"/>
  <c r="AL52" i="19"/>
  <c r="AM52" i="19"/>
  <c r="AN52" i="19"/>
  <c r="AO52" i="19"/>
  <c r="AP52" i="19"/>
  <c r="AQ52" i="19"/>
  <c r="AR52" i="19"/>
  <c r="AS52" i="19"/>
  <c r="AT52" i="19"/>
  <c r="AI53" i="19"/>
  <c r="AJ53" i="19"/>
  <c r="AK53" i="19"/>
  <c r="AL53" i="19"/>
  <c r="AM53" i="19"/>
  <c r="AN53" i="19"/>
  <c r="AO53" i="19"/>
  <c r="AP53" i="19"/>
  <c r="AQ53" i="19"/>
  <c r="AR53" i="19"/>
  <c r="AS53" i="19"/>
  <c r="AT53" i="19"/>
  <c r="AJ44" i="19"/>
  <c r="AK44" i="19"/>
  <c r="AL44" i="19"/>
  <c r="AM44" i="19"/>
  <c r="AN44" i="19"/>
  <c r="AO44" i="19"/>
  <c r="AP44" i="19"/>
  <c r="AQ44" i="19"/>
  <c r="AR44" i="19"/>
  <c r="AS44" i="19"/>
  <c r="AT44" i="19"/>
  <c r="V45" i="19"/>
  <c r="W45" i="19"/>
  <c r="J42" i="20" s="1"/>
  <c r="X45" i="19"/>
  <c r="Y45" i="19"/>
  <c r="L42" i="20" s="1"/>
  <c r="Z45" i="19"/>
  <c r="AA45" i="19"/>
  <c r="AB45" i="19"/>
  <c r="O42" i="20" s="1"/>
  <c r="AC45" i="19"/>
  <c r="P42" i="20" s="1"/>
  <c r="AD45" i="19"/>
  <c r="Q42" i="20" s="1"/>
  <c r="AE45" i="19"/>
  <c r="R42" i="20" s="1"/>
  <c r="AF45" i="19"/>
  <c r="S42" i="20" s="1"/>
  <c r="AG45" i="19"/>
  <c r="V46" i="19"/>
  <c r="I43" i="20" s="1"/>
  <c r="W46" i="19"/>
  <c r="J43" i="20" s="1"/>
  <c r="X46" i="19"/>
  <c r="K43" i="20" s="1"/>
  <c r="Y46" i="19"/>
  <c r="Z46" i="19"/>
  <c r="AA46" i="19"/>
  <c r="AB46" i="19"/>
  <c r="AC46" i="19"/>
  <c r="AD46" i="19"/>
  <c r="AE46" i="19"/>
  <c r="AF46" i="19"/>
  <c r="AG46" i="19"/>
  <c r="V47" i="19"/>
  <c r="I44" i="20" s="1"/>
  <c r="W47" i="19"/>
  <c r="X47" i="19"/>
  <c r="K44" i="20" s="1"/>
  <c r="Y47" i="19"/>
  <c r="L44" i="20" s="1"/>
  <c r="Z47" i="19"/>
  <c r="AA47" i="19"/>
  <c r="AB47" i="19"/>
  <c r="AC47" i="19"/>
  <c r="AD47" i="19"/>
  <c r="AE47" i="19"/>
  <c r="AF47" i="19"/>
  <c r="AG47" i="19"/>
  <c r="V48" i="19"/>
  <c r="W48" i="19"/>
  <c r="X48" i="19"/>
  <c r="Y48" i="19"/>
  <c r="L45" i="20" s="1"/>
  <c r="Z48" i="19"/>
  <c r="AA48" i="19"/>
  <c r="AB48" i="19"/>
  <c r="AC48" i="19"/>
  <c r="AD48" i="19"/>
  <c r="AE48" i="19"/>
  <c r="AF48" i="19"/>
  <c r="AG48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V53" i="19"/>
  <c r="W53" i="19"/>
  <c r="X53" i="19"/>
  <c r="Y53" i="19"/>
  <c r="Z53" i="19"/>
  <c r="AA53" i="19"/>
  <c r="AB53" i="19"/>
  <c r="AC53" i="19"/>
  <c r="AD53" i="19"/>
  <c r="AE53" i="19"/>
  <c r="AF53" i="19"/>
  <c r="AG53" i="19"/>
  <c r="W44" i="19"/>
  <c r="X44" i="19"/>
  <c r="K41" i="20" s="1"/>
  <c r="Y44" i="19"/>
  <c r="L41" i="20" s="1"/>
  <c r="Z44" i="19"/>
  <c r="M41" i="20" s="1"/>
  <c r="AA44" i="19"/>
  <c r="AB44" i="19"/>
  <c r="O41" i="20" s="1"/>
  <c r="AC44" i="19"/>
  <c r="AD44" i="19"/>
  <c r="Q41" i="20" s="1"/>
  <c r="AE44" i="19"/>
  <c r="R41" i="20" s="1"/>
  <c r="AF44" i="19"/>
  <c r="S41" i="20" s="1"/>
  <c r="AG44" i="19"/>
  <c r="V44" i="19"/>
  <c r="AI44" i="19"/>
  <c r="H45" i="19"/>
  <c r="H46" i="19"/>
  <c r="H47" i="19"/>
  <c r="H48" i="19"/>
  <c r="H49" i="19"/>
  <c r="H50" i="19"/>
  <c r="H51" i="19"/>
  <c r="H52" i="19"/>
  <c r="H53" i="19"/>
  <c r="H44" i="19"/>
  <c r="AV41" i="19"/>
  <c r="AW41" i="19"/>
  <c r="AX41" i="19"/>
  <c r="AY41" i="19"/>
  <c r="AZ41" i="19"/>
  <c r="BA41" i="19"/>
  <c r="BB41" i="19"/>
  <c r="BC41" i="19"/>
  <c r="BD41" i="19"/>
  <c r="BE41" i="19"/>
  <c r="BF41" i="19"/>
  <c r="AX40" i="19"/>
  <c r="AY40" i="19"/>
  <c r="AZ40" i="19"/>
  <c r="BA40" i="19"/>
  <c r="BB40" i="19"/>
  <c r="BC40" i="19"/>
  <c r="BD40" i="19"/>
  <c r="BE40" i="19"/>
  <c r="BF40" i="19"/>
  <c r="BG40" i="19"/>
  <c r="AV40" i="19"/>
  <c r="AI41" i="19"/>
  <c r="AJ41" i="19"/>
  <c r="AK41" i="19"/>
  <c r="AL41" i="19"/>
  <c r="AM41" i="19"/>
  <c r="AN41" i="19"/>
  <c r="AO41" i="19"/>
  <c r="AP41" i="19"/>
  <c r="AQ41" i="19"/>
  <c r="AR41" i="19"/>
  <c r="AS41" i="19"/>
  <c r="AK40" i="19"/>
  <c r="AL40" i="19"/>
  <c r="AM40" i="19"/>
  <c r="AN40" i="19"/>
  <c r="AO40" i="19"/>
  <c r="AP40" i="19"/>
  <c r="AQ40" i="19"/>
  <c r="AR40" i="19"/>
  <c r="AS40" i="19"/>
  <c r="AT40" i="19"/>
  <c r="AI40" i="19"/>
  <c r="V41" i="19"/>
  <c r="I38" i="20" s="1"/>
  <c r="W41" i="19"/>
  <c r="X41" i="19"/>
  <c r="Y41" i="19"/>
  <c r="L38" i="20" s="1"/>
  <c r="Z41" i="19"/>
  <c r="AA41" i="19"/>
  <c r="AB41" i="19"/>
  <c r="AC41" i="19"/>
  <c r="AD41" i="19"/>
  <c r="AE41" i="19"/>
  <c r="AF41" i="19"/>
  <c r="AG41" i="19"/>
  <c r="W40" i="19"/>
  <c r="X40" i="19"/>
  <c r="Y40" i="19"/>
  <c r="Z40" i="19"/>
  <c r="AA40" i="19"/>
  <c r="AB40" i="19"/>
  <c r="AC40" i="19"/>
  <c r="AD40" i="19"/>
  <c r="AE40" i="19"/>
  <c r="AF40" i="19"/>
  <c r="AG40" i="19"/>
  <c r="V38" i="19"/>
  <c r="I35" i="20" s="1"/>
  <c r="V40" i="19"/>
  <c r="V39" i="19"/>
  <c r="I36" i="20" s="1"/>
  <c r="W39" i="19"/>
  <c r="X39" i="19"/>
  <c r="Y39" i="19"/>
  <c r="Z39" i="19"/>
  <c r="M36" i="20" s="1"/>
  <c r="AA39" i="19"/>
  <c r="AB39" i="19"/>
  <c r="AC39" i="19"/>
  <c r="AD39" i="19"/>
  <c r="AF39" i="19"/>
  <c r="AG39" i="19"/>
  <c r="X38" i="19"/>
  <c r="K35" i="20" s="1"/>
  <c r="Y38" i="19"/>
  <c r="L35" i="20" s="1"/>
  <c r="Z38" i="19"/>
  <c r="M35" i="20" s="1"/>
  <c r="AA38" i="19"/>
  <c r="N35" i="20" s="1"/>
  <c r="AB38" i="19"/>
  <c r="O35" i="20" s="1"/>
  <c r="AC38" i="19"/>
  <c r="P35" i="20" s="1"/>
  <c r="AD38" i="19"/>
  <c r="Q35" i="20" s="1"/>
  <c r="AE38" i="19"/>
  <c r="R35" i="20" s="1"/>
  <c r="AF38" i="19"/>
  <c r="S35" i="20" s="1"/>
  <c r="AG38" i="19"/>
  <c r="T35" i="20" s="1"/>
  <c r="V33" i="19"/>
  <c r="I30" i="20" s="1"/>
  <c r="W33" i="19"/>
  <c r="J30" i="20" s="1"/>
  <c r="X33" i="19"/>
  <c r="K30" i="20" s="1"/>
  <c r="Y33" i="19"/>
  <c r="L30" i="20" s="1"/>
  <c r="Z33" i="19"/>
  <c r="M30" i="20" s="1"/>
  <c r="AA33" i="19"/>
  <c r="N30" i="20" s="1"/>
  <c r="AB33" i="19"/>
  <c r="O30" i="20" s="1"/>
  <c r="AC33" i="19"/>
  <c r="P30" i="20" s="1"/>
  <c r="AD33" i="19"/>
  <c r="Q30" i="20" s="1"/>
  <c r="AE33" i="19"/>
  <c r="R30" i="20" s="1"/>
  <c r="AF33" i="19"/>
  <c r="S30" i="20" s="1"/>
  <c r="V34" i="19"/>
  <c r="I31" i="20" s="1"/>
  <c r="W34" i="19"/>
  <c r="J31" i="20" s="1"/>
  <c r="X34" i="19"/>
  <c r="K31" i="20" s="1"/>
  <c r="Y34" i="19"/>
  <c r="Z34" i="19"/>
  <c r="AB34" i="19"/>
  <c r="AC34" i="19"/>
  <c r="AD34" i="19"/>
  <c r="AE34" i="19"/>
  <c r="AF34" i="19"/>
  <c r="AG34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W32" i="19"/>
  <c r="J29" i="20" s="1"/>
  <c r="Y32" i="19"/>
  <c r="L29" i="20" s="1"/>
  <c r="Z32" i="19"/>
  <c r="M29" i="20" s="1"/>
  <c r="AA32" i="19"/>
  <c r="N29" i="20" s="1"/>
  <c r="AB32" i="19"/>
  <c r="O29" i="20" s="1"/>
  <c r="AC32" i="19"/>
  <c r="P29" i="20" s="1"/>
  <c r="AD32" i="19"/>
  <c r="Q29" i="20" s="1"/>
  <c r="AE32" i="19"/>
  <c r="R29" i="20" s="1"/>
  <c r="AF32" i="19"/>
  <c r="S29" i="20" s="1"/>
  <c r="AG32" i="19"/>
  <c r="T29" i="20" s="1"/>
  <c r="AV22" i="19" a="1"/>
  <c r="AV22" i="19" s="1"/>
  <c r="AW22" i="19" a="1"/>
  <c r="AW22" i="19" s="1"/>
  <c r="AX22" i="19" a="1"/>
  <c r="AX22" i="19" s="1"/>
  <c r="AY22" i="19" a="1"/>
  <c r="AY22" i="19" s="1"/>
  <c r="AZ22" i="19" a="1"/>
  <c r="AZ22" i="19" s="1"/>
  <c r="BA22" i="19" a="1"/>
  <c r="BA22" i="19" s="1"/>
  <c r="BB22" i="19" a="1"/>
  <c r="BB22" i="19" s="1"/>
  <c r="BC22" i="19" a="1"/>
  <c r="BC22" i="19" s="1"/>
  <c r="BD22" i="19" a="1"/>
  <c r="BD22" i="19" s="1"/>
  <c r="BE22" i="19" a="1"/>
  <c r="BE22" i="19" s="1"/>
  <c r="BF22" i="19" a="1"/>
  <c r="BF22" i="19" s="1"/>
  <c r="BG22" i="19" a="1"/>
  <c r="BG22" i="19" s="1"/>
  <c r="AV23" i="19" a="1"/>
  <c r="AV23" i="19" s="1"/>
  <c r="AW23" i="19" a="1"/>
  <c r="AW23" i="19" s="1"/>
  <c r="AX23" i="19" a="1"/>
  <c r="AX23" i="19" s="1"/>
  <c r="AY23" i="19" a="1"/>
  <c r="AY23" i="19" s="1"/>
  <c r="AZ23" i="19" a="1"/>
  <c r="AZ23" i="19" s="1"/>
  <c r="BA23" i="19" a="1"/>
  <c r="BA23" i="19" s="1"/>
  <c r="BB23" i="19" a="1"/>
  <c r="BB23" i="19" s="1"/>
  <c r="BC23" i="19" a="1"/>
  <c r="BC23" i="19" s="1"/>
  <c r="BD23" i="19" a="1"/>
  <c r="BD23" i="19" s="1"/>
  <c r="BE23" i="19" a="1"/>
  <c r="BE23" i="19" s="1"/>
  <c r="BF23" i="19" a="1"/>
  <c r="BF23" i="19" s="1"/>
  <c r="BG23" i="19" a="1"/>
  <c r="BG23" i="19" s="1"/>
  <c r="AV24" i="19" a="1"/>
  <c r="AV24" i="19" s="1"/>
  <c r="AW24" i="19" a="1"/>
  <c r="AW24" i="19" s="1"/>
  <c r="AX24" i="19" a="1"/>
  <c r="AX24" i="19" s="1"/>
  <c r="AY24" i="19" a="1"/>
  <c r="AY24" i="19" s="1"/>
  <c r="AZ24" i="19" a="1"/>
  <c r="AZ24" i="19" s="1"/>
  <c r="BA24" i="19" a="1"/>
  <c r="BA24" i="19" s="1"/>
  <c r="BB24" i="19" a="1"/>
  <c r="BB24" i="19" s="1"/>
  <c r="BC24" i="19" a="1"/>
  <c r="BC24" i="19" s="1"/>
  <c r="BD24" i="19" a="1"/>
  <c r="BD24" i="19" s="1"/>
  <c r="BE24" i="19" a="1"/>
  <c r="BE24" i="19" s="1"/>
  <c r="BF24" i="19" a="1"/>
  <c r="BF24" i="19" s="1"/>
  <c r="BG24" i="19" a="1"/>
  <c r="BG24" i="19" s="1"/>
  <c r="AV25" i="19" a="1"/>
  <c r="AV25" i="19" s="1"/>
  <c r="AW25" i="19" a="1"/>
  <c r="AW25" i="19" s="1"/>
  <c r="AX25" i="19" a="1"/>
  <c r="AX25" i="19" s="1"/>
  <c r="AY25" i="19" a="1"/>
  <c r="AY25" i="19" s="1"/>
  <c r="AZ25" i="19" a="1"/>
  <c r="AZ25" i="19" s="1"/>
  <c r="BA25" i="19" a="1"/>
  <c r="BA25" i="19" s="1"/>
  <c r="BB25" i="19" a="1"/>
  <c r="BB25" i="19" s="1"/>
  <c r="BC25" i="19" a="1"/>
  <c r="BC25" i="19" s="1"/>
  <c r="BD25" i="19" a="1"/>
  <c r="BD25" i="19" s="1"/>
  <c r="BE25" i="19" a="1"/>
  <c r="BE25" i="19" s="1"/>
  <c r="BF25" i="19" a="1"/>
  <c r="BF25" i="19" s="1"/>
  <c r="BG25" i="19" a="1"/>
  <c r="BG25" i="19" s="1"/>
  <c r="AV26" i="19" a="1"/>
  <c r="AV26" i="19" s="1"/>
  <c r="AW26" i="19" a="1"/>
  <c r="AW26" i="19" s="1"/>
  <c r="AX26" i="19" a="1"/>
  <c r="AX26" i="19" s="1"/>
  <c r="AY26" i="19" a="1"/>
  <c r="AY26" i="19" s="1"/>
  <c r="AZ26" i="19" a="1"/>
  <c r="AZ26" i="19" s="1"/>
  <c r="BA26" i="19" a="1"/>
  <c r="BA26" i="19" s="1"/>
  <c r="BB26" i="19" a="1"/>
  <c r="BB26" i="19" s="1"/>
  <c r="BC26" i="19" a="1"/>
  <c r="BC26" i="19" s="1"/>
  <c r="BD26" i="19" a="1"/>
  <c r="BD26" i="19" s="1"/>
  <c r="BE26" i="19" a="1"/>
  <c r="BE26" i="19" s="1"/>
  <c r="BF26" i="19" a="1"/>
  <c r="BF26" i="19" s="1"/>
  <c r="BG26" i="19" a="1"/>
  <c r="BG26" i="19" s="1"/>
  <c r="AV27" i="19" a="1"/>
  <c r="AV27" i="19" s="1"/>
  <c r="AW27" i="19" a="1"/>
  <c r="AW27" i="19" s="1"/>
  <c r="AX27" i="19" a="1"/>
  <c r="AX27" i="19" s="1"/>
  <c r="AY27" i="19" a="1"/>
  <c r="AY27" i="19" s="1"/>
  <c r="AZ27" i="19" a="1"/>
  <c r="AZ27" i="19" s="1"/>
  <c r="BA27" i="19" a="1"/>
  <c r="BA27" i="19" s="1"/>
  <c r="BB27" i="19" a="1"/>
  <c r="BB27" i="19" s="1"/>
  <c r="BC27" i="19" a="1"/>
  <c r="BC27" i="19" s="1"/>
  <c r="BD27" i="19" a="1"/>
  <c r="BD27" i="19" s="1"/>
  <c r="BE27" i="19" a="1"/>
  <c r="BE27" i="19" s="1"/>
  <c r="BF27" i="19" a="1"/>
  <c r="BF27" i="19" s="1"/>
  <c r="BG27" i="19" a="1"/>
  <c r="BG27" i="19" s="1"/>
  <c r="AV28" i="19" a="1"/>
  <c r="AV28" i="19" s="1"/>
  <c r="AW28" i="19" a="1"/>
  <c r="AW28" i="19" s="1"/>
  <c r="AX28" i="19" a="1"/>
  <c r="AX28" i="19" s="1"/>
  <c r="AY28" i="19" a="1"/>
  <c r="AY28" i="19" s="1"/>
  <c r="AZ28" i="19" a="1"/>
  <c r="AZ28" i="19" s="1"/>
  <c r="BA28" i="19" a="1"/>
  <c r="BA28" i="19" s="1"/>
  <c r="BB28" i="19" a="1"/>
  <c r="BB28" i="19" s="1"/>
  <c r="BC28" i="19" a="1"/>
  <c r="BC28" i="19" s="1"/>
  <c r="BD28" i="19" a="1"/>
  <c r="BD28" i="19" s="1"/>
  <c r="BE28" i="19" a="1"/>
  <c r="BE28" i="19" s="1"/>
  <c r="BF28" i="19" a="1"/>
  <c r="BF28" i="19" s="1"/>
  <c r="BG28" i="19" a="1"/>
  <c r="BG28" i="19" s="1"/>
  <c r="AV29" i="19" a="1"/>
  <c r="AV29" i="19" s="1"/>
  <c r="AW29" i="19" a="1"/>
  <c r="AW29" i="19" s="1"/>
  <c r="AX29" i="19" a="1"/>
  <c r="AX29" i="19" s="1"/>
  <c r="AY29" i="19" a="1"/>
  <c r="AY29" i="19" s="1"/>
  <c r="AZ29" i="19" a="1"/>
  <c r="AZ29" i="19" s="1"/>
  <c r="BA29" i="19" a="1"/>
  <c r="BA29" i="19" s="1"/>
  <c r="BB29" i="19" a="1"/>
  <c r="BB29" i="19" s="1"/>
  <c r="BC29" i="19" a="1"/>
  <c r="BC29" i="19" s="1"/>
  <c r="BD29" i="19" a="1"/>
  <c r="BD29" i="19" s="1"/>
  <c r="BE29" i="19" a="1"/>
  <c r="BE29" i="19" s="1"/>
  <c r="BF29" i="19" a="1"/>
  <c r="BF29" i="19" s="1"/>
  <c r="BG29" i="19" a="1"/>
  <c r="BG29" i="19" s="1"/>
  <c r="AI22" i="19" a="1"/>
  <c r="AI22" i="19" s="1"/>
  <c r="AJ22" i="19" a="1"/>
  <c r="AJ22" i="19" s="1"/>
  <c r="AK22" i="19" a="1"/>
  <c r="AK22" i="19" s="1"/>
  <c r="AL22" i="19" a="1"/>
  <c r="AL22" i="19" s="1"/>
  <c r="AM22" i="19" a="1"/>
  <c r="AM22" i="19" s="1"/>
  <c r="AN22" i="19" a="1"/>
  <c r="AN22" i="19" s="1"/>
  <c r="AO22" i="19" a="1"/>
  <c r="AO22" i="19" s="1"/>
  <c r="AP22" i="19" a="1"/>
  <c r="AP22" i="19" s="1"/>
  <c r="AQ22" i="19" a="1"/>
  <c r="AQ22" i="19" s="1"/>
  <c r="AR22" i="19" a="1"/>
  <c r="AR22" i="19" s="1"/>
  <c r="AS22" i="19" a="1"/>
  <c r="AS22" i="19" s="1"/>
  <c r="AT22" i="19" a="1"/>
  <c r="AT22" i="19" s="1"/>
  <c r="AI23" i="19" a="1"/>
  <c r="AI23" i="19" s="1"/>
  <c r="AJ23" i="19" a="1"/>
  <c r="AJ23" i="19" s="1"/>
  <c r="AK23" i="19" a="1"/>
  <c r="AK23" i="19" s="1"/>
  <c r="AL23" i="19" a="1"/>
  <c r="AL23" i="19" s="1"/>
  <c r="AM23" i="19" a="1"/>
  <c r="AM23" i="19" s="1"/>
  <c r="AN23" i="19" a="1"/>
  <c r="AN23" i="19" s="1"/>
  <c r="AO23" i="19" a="1"/>
  <c r="AO23" i="19" s="1"/>
  <c r="AP23" i="19" a="1"/>
  <c r="AP23" i="19" s="1"/>
  <c r="AQ23" i="19" a="1"/>
  <c r="AQ23" i="19" s="1"/>
  <c r="AR23" i="19" a="1"/>
  <c r="AR23" i="19" s="1"/>
  <c r="AS23" i="19" a="1"/>
  <c r="AS23" i="19" s="1"/>
  <c r="AT23" i="19" a="1"/>
  <c r="AT23" i="19" s="1"/>
  <c r="AI24" i="19" a="1"/>
  <c r="AI24" i="19" s="1"/>
  <c r="AJ24" i="19" a="1"/>
  <c r="AJ24" i="19" s="1"/>
  <c r="AK24" i="19" a="1"/>
  <c r="AK24" i="19" s="1"/>
  <c r="AL24" i="19" a="1"/>
  <c r="AL24" i="19" s="1"/>
  <c r="AM24" i="19" a="1"/>
  <c r="AM24" i="19" s="1"/>
  <c r="AN24" i="19" a="1"/>
  <c r="AN24" i="19" s="1"/>
  <c r="AO24" i="19" a="1"/>
  <c r="AO24" i="19" s="1"/>
  <c r="AP24" i="19" a="1"/>
  <c r="AP24" i="19" s="1"/>
  <c r="AQ24" i="19" a="1"/>
  <c r="AQ24" i="19" s="1"/>
  <c r="AR24" i="19" a="1"/>
  <c r="AR24" i="19" s="1"/>
  <c r="AS24" i="19" a="1"/>
  <c r="AS24" i="19" s="1"/>
  <c r="AT24" i="19" a="1"/>
  <c r="AT24" i="19" s="1"/>
  <c r="AI25" i="19" a="1"/>
  <c r="AI25" i="19" s="1"/>
  <c r="AJ25" i="19" a="1"/>
  <c r="AJ25" i="19" s="1"/>
  <c r="AK25" i="19" a="1"/>
  <c r="AK25" i="19" s="1"/>
  <c r="AL25" i="19" a="1"/>
  <c r="AL25" i="19" s="1"/>
  <c r="AM25" i="19" a="1"/>
  <c r="AM25" i="19" s="1"/>
  <c r="AN25" i="19" a="1"/>
  <c r="AN25" i="19" s="1"/>
  <c r="AO25" i="19" a="1"/>
  <c r="AO25" i="19" s="1"/>
  <c r="AP25" i="19" a="1"/>
  <c r="AP25" i="19" s="1"/>
  <c r="AQ25" i="19" a="1"/>
  <c r="AQ25" i="19" s="1"/>
  <c r="AR25" i="19" a="1"/>
  <c r="AR25" i="19" s="1"/>
  <c r="AS25" i="19" a="1"/>
  <c r="AS25" i="19" s="1"/>
  <c r="AT25" i="19" a="1"/>
  <c r="AT25" i="19" s="1"/>
  <c r="AI26" i="19" a="1"/>
  <c r="AI26" i="19" s="1"/>
  <c r="AJ26" i="19" a="1"/>
  <c r="AJ26" i="19" s="1"/>
  <c r="AK26" i="19" a="1"/>
  <c r="AK26" i="19" s="1"/>
  <c r="AL26" i="19" a="1"/>
  <c r="AL26" i="19" s="1"/>
  <c r="AM26" i="19" a="1"/>
  <c r="AM26" i="19" s="1"/>
  <c r="AN26" i="19" a="1"/>
  <c r="AN26" i="19" s="1"/>
  <c r="AO26" i="19" a="1"/>
  <c r="AO26" i="19" s="1"/>
  <c r="AP26" i="19" a="1"/>
  <c r="AP26" i="19" s="1"/>
  <c r="AQ26" i="19" a="1"/>
  <c r="AQ26" i="19" s="1"/>
  <c r="AR26" i="19" a="1"/>
  <c r="AR26" i="19" s="1"/>
  <c r="AS26" i="19" a="1"/>
  <c r="AS26" i="19" s="1"/>
  <c r="AT26" i="19" a="1"/>
  <c r="AT26" i="19" s="1"/>
  <c r="AI27" i="19" a="1"/>
  <c r="AI27" i="19" s="1"/>
  <c r="AJ27" i="19" a="1"/>
  <c r="AJ27" i="19" s="1"/>
  <c r="AK27" i="19" a="1"/>
  <c r="AK27" i="19" s="1"/>
  <c r="AL27" i="19" a="1"/>
  <c r="AL27" i="19" s="1"/>
  <c r="AM27" i="19" a="1"/>
  <c r="AM27" i="19" s="1"/>
  <c r="AN27" i="19" a="1"/>
  <c r="AN27" i="19" s="1"/>
  <c r="AO27" i="19" a="1"/>
  <c r="AO27" i="19" s="1"/>
  <c r="AP27" i="19" a="1"/>
  <c r="AP27" i="19" s="1"/>
  <c r="AQ27" i="19" a="1"/>
  <c r="AQ27" i="19" s="1"/>
  <c r="AR27" i="19" a="1"/>
  <c r="AR27" i="19" s="1"/>
  <c r="AS27" i="19" a="1"/>
  <c r="AS27" i="19" s="1"/>
  <c r="AT27" i="19" a="1"/>
  <c r="AT27" i="19" s="1"/>
  <c r="AI28" i="19" a="1"/>
  <c r="AI28" i="19" s="1"/>
  <c r="AJ28" i="19" a="1"/>
  <c r="AJ28" i="19" s="1"/>
  <c r="AK28" i="19" a="1"/>
  <c r="AK28" i="19" s="1"/>
  <c r="AL28" i="19" a="1"/>
  <c r="AL28" i="19" s="1"/>
  <c r="AM28" i="19" a="1"/>
  <c r="AM28" i="19" s="1"/>
  <c r="AN28" i="19" a="1"/>
  <c r="AN28" i="19" s="1"/>
  <c r="AO28" i="19" a="1"/>
  <c r="AO28" i="19" s="1"/>
  <c r="AP28" i="19" a="1"/>
  <c r="AP28" i="19" s="1"/>
  <c r="AQ28" i="19" a="1"/>
  <c r="AQ28" i="19" s="1"/>
  <c r="AR28" i="19" a="1"/>
  <c r="AR28" i="19" s="1"/>
  <c r="AS28" i="19" a="1"/>
  <c r="AS28" i="19" s="1"/>
  <c r="AT28" i="19" a="1"/>
  <c r="AT28" i="19" s="1"/>
  <c r="AI29" i="19" a="1"/>
  <c r="AI29" i="19" s="1"/>
  <c r="AJ29" i="19" a="1"/>
  <c r="AJ29" i="19" s="1"/>
  <c r="AK29" i="19" a="1"/>
  <c r="AK29" i="19" s="1"/>
  <c r="AL29" i="19" a="1"/>
  <c r="AL29" i="19" s="1"/>
  <c r="AM29" i="19" a="1"/>
  <c r="AM29" i="19" s="1"/>
  <c r="AN29" i="19" a="1"/>
  <c r="AN29" i="19" s="1"/>
  <c r="AO29" i="19" a="1"/>
  <c r="AO29" i="19" s="1"/>
  <c r="AP29" i="19" a="1"/>
  <c r="AP29" i="19" s="1"/>
  <c r="AQ29" i="19" a="1"/>
  <c r="AQ29" i="19" s="1"/>
  <c r="AR29" i="19" a="1"/>
  <c r="AR29" i="19" s="1"/>
  <c r="AS29" i="19" a="1"/>
  <c r="AS29" i="19" s="1"/>
  <c r="AT29" i="19" a="1"/>
  <c r="AT29" i="19" s="1"/>
  <c r="AE21" i="19" a="1"/>
  <c r="AE21" i="19" s="1"/>
  <c r="V22" i="19" a="1"/>
  <c r="V22" i="19" s="1"/>
  <c r="I19" i="20" s="1"/>
  <c r="W22" i="19" a="1"/>
  <c r="W22" i="19" s="1"/>
  <c r="X22" i="19" a="1"/>
  <c r="X22" i="19" s="1"/>
  <c r="Y22" i="19" a="1"/>
  <c r="Y22" i="19" s="1"/>
  <c r="L19" i="20" s="1"/>
  <c r="Z22" i="19" a="1"/>
  <c r="Z22" i="19" s="1"/>
  <c r="M19" i="20" s="1"/>
  <c r="AA22" i="19" a="1"/>
  <c r="AA22" i="19" s="1"/>
  <c r="AB22" i="19" a="1"/>
  <c r="AB22" i="19" s="1"/>
  <c r="AC22" i="19" a="1"/>
  <c r="AC22" i="19" s="1"/>
  <c r="P19" i="20" s="1"/>
  <c r="AD22" i="19" a="1"/>
  <c r="AD22" i="19" s="1"/>
  <c r="AE22" i="19" a="1"/>
  <c r="AE22" i="19" s="1"/>
  <c r="R19" i="20" s="1"/>
  <c r="AF22" i="19" a="1"/>
  <c r="AF22" i="19" s="1"/>
  <c r="S19" i="20" s="1"/>
  <c r="AG22" i="19" a="1"/>
  <c r="AG22" i="19" s="1"/>
  <c r="T19" i="20" s="1"/>
  <c r="V23" i="19" a="1"/>
  <c r="V23" i="19" s="1"/>
  <c r="I20" i="20" s="1"/>
  <c r="W23" i="19" a="1"/>
  <c r="W23" i="19" s="1"/>
  <c r="J20" i="20" s="1"/>
  <c r="X23" i="19" a="1"/>
  <c r="X23" i="19" s="1"/>
  <c r="K20" i="20" s="1"/>
  <c r="Y23" i="19" a="1"/>
  <c r="Y23" i="19" s="1"/>
  <c r="L20" i="20" s="1"/>
  <c r="Z23" i="19" a="1"/>
  <c r="Z23" i="19" s="1"/>
  <c r="M20" i="20" s="1"/>
  <c r="AA23" i="19" a="1"/>
  <c r="AA23" i="19" s="1"/>
  <c r="N20" i="20" s="1"/>
  <c r="AB23" i="19" a="1"/>
  <c r="AB23" i="19" s="1"/>
  <c r="O20" i="20" s="1"/>
  <c r="AC23" i="19" a="1"/>
  <c r="AC23" i="19" s="1"/>
  <c r="AD23" i="19" a="1"/>
  <c r="AD23" i="19" s="1"/>
  <c r="Q20" i="20" s="1"/>
  <c r="AE23" i="19" a="1"/>
  <c r="AE23" i="19" s="1"/>
  <c r="AF23" i="19" a="1"/>
  <c r="AF23" i="19" s="1"/>
  <c r="S20" i="20" s="1"/>
  <c r="AG23" i="19" a="1"/>
  <c r="AG23" i="19" s="1"/>
  <c r="V24" i="19" a="1"/>
  <c r="V24" i="19" s="1"/>
  <c r="W24" i="19" a="1"/>
  <c r="W24" i="19" s="1"/>
  <c r="X24" i="19" a="1"/>
  <c r="X24" i="19" s="1"/>
  <c r="Y24" i="19" a="1"/>
  <c r="Y24" i="19" s="1"/>
  <c r="Z24" i="19" a="1"/>
  <c r="Z24" i="19" s="1"/>
  <c r="AA24" i="19" a="1"/>
  <c r="AA24" i="19" s="1"/>
  <c r="AB24" i="19" a="1"/>
  <c r="AB24" i="19" s="1"/>
  <c r="AC24" i="19" a="1"/>
  <c r="AC24" i="19" s="1"/>
  <c r="AD24" i="19" a="1"/>
  <c r="AD24" i="19" s="1"/>
  <c r="AE24" i="19" a="1"/>
  <c r="AE24" i="19" s="1"/>
  <c r="AF24" i="19" a="1"/>
  <c r="AF24" i="19" s="1"/>
  <c r="AG24" i="19" a="1"/>
  <c r="AG24" i="19" s="1"/>
  <c r="V25" i="19" a="1"/>
  <c r="V25" i="19" s="1"/>
  <c r="W25" i="19" a="1"/>
  <c r="W25" i="19" s="1"/>
  <c r="X25" i="19" a="1"/>
  <c r="X25" i="19" s="1"/>
  <c r="Y25" i="19" a="1"/>
  <c r="Y25" i="19" s="1"/>
  <c r="Z25" i="19" a="1"/>
  <c r="Z25" i="19" s="1"/>
  <c r="AA25" i="19" a="1"/>
  <c r="AA25" i="19" s="1"/>
  <c r="AB25" i="19" a="1"/>
  <c r="AB25" i="19" s="1"/>
  <c r="AC25" i="19" a="1"/>
  <c r="AC25" i="19" s="1"/>
  <c r="AD25" i="19" a="1"/>
  <c r="AD25" i="19" s="1"/>
  <c r="AE25" i="19" a="1"/>
  <c r="AE25" i="19" s="1"/>
  <c r="AF25" i="19" a="1"/>
  <c r="AF25" i="19" s="1"/>
  <c r="AG25" i="19" a="1"/>
  <c r="AG25" i="19" s="1"/>
  <c r="V26" i="19" a="1"/>
  <c r="V26" i="19" s="1"/>
  <c r="W26" i="19" a="1"/>
  <c r="W26" i="19" s="1"/>
  <c r="X26" i="19" a="1"/>
  <c r="X26" i="19" s="1"/>
  <c r="Y26" i="19" a="1"/>
  <c r="Y26" i="19" s="1"/>
  <c r="Z26" i="19" a="1"/>
  <c r="Z26" i="19" s="1"/>
  <c r="AA26" i="19" a="1"/>
  <c r="AA26" i="19" s="1"/>
  <c r="AB26" i="19" a="1"/>
  <c r="AB26" i="19" s="1"/>
  <c r="AC26" i="19" a="1"/>
  <c r="AC26" i="19" s="1"/>
  <c r="AD26" i="19" a="1"/>
  <c r="AD26" i="19" s="1"/>
  <c r="AE26" i="19" a="1"/>
  <c r="AE26" i="19" s="1"/>
  <c r="AF26" i="19" a="1"/>
  <c r="AF26" i="19" s="1"/>
  <c r="AG26" i="19" a="1"/>
  <c r="AG26" i="19" s="1"/>
  <c r="V27" i="19" a="1"/>
  <c r="V27" i="19" s="1"/>
  <c r="W27" i="19" a="1"/>
  <c r="W27" i="19" s="1"/>
  <c r="X27" i="19" a="1"/>
  <c r="X27" i="19" s="1"/>
  <c r="Y27" i="19" a="1"/>
  <c r="Y27" i="19" s="1"/>
  <c r="Z27" i="19" a="1"/>
  <c r="Z27" i="19" s="1"/>
  <c r="AA27" i="19" a="1"/>
  <c r="AA27" i="19" s="1"/>
  <c r="AB27" i="19" a="1"/>
  <c r="AB27" i="19" s="1"/>
  <c r="AC27" i="19" a="1"/>
  <c r="AC27" i="19" s="1"/>
  <c r="AD27" i="19" a="1"/>
  <c r="AD27" i="19" s="1"/>
  <c r="AE27" i="19" a="1"/>
  <c r="AE27" i="19" s="1"/>
  <c r="AF27" i="19" a="1"/>
  <c r="AF27" i="19" s="1"/>
  <c r="AG27" i="19" a="1"/>
  <c r="AG27" i="19" s="1"/>
  <c r="V28" i="19" a="1"/>
  <c r="V28" i="19" s="1"/>
  <c r="W28" i="19" a="1"/>
  <c r="W28" i="19" s="1"/>
  <c r="X28" i="19" a="1"/>
  <c r="X28" i="19" s="1"/>
  <c r="Y28" i="19" a="1"/>
  <c r="Y28" i="19" s="1"/>
  <c r="Z28" i="19" a="1"/>
  <c r="Z28" i="19" s="1"/>
  <c r="AA28" i="19" a="1"/>
  <c r="AA28" i="19" s="1"/>
  <c r="AB28" i="19" a="1"/>
  <c r="AB28" i="19" s="1"/>
  <c r="AC28" i="19" a="1"/>
  <c r="AC28" i="19" s="1"/>
  <c r="AD28" i="19" a="1"/>
  <c r="AD28" i="19" s="1"/>
  <c r="AE28" i="19" a="1"/>
  <c r="AE28" i="19" s="1"/>
  <c r="AF28" i="19" a="1"/>
  <c r="AF28" i="19" s="1"/>
  <c r="AG28" i="19" a="1"/>
  <c r="AG28" i="19" s="1"/>
  <c r="V29" i="19" a="1"/>
  <c r="V29" i="19" s="1"/>
  <c r="W29" i="19" a="1"/>
  <c r="W29" i="19" s="1"/>
  <c r="X29" i="19" a="1"/>
  <c r="X29" i="19" s="1"/>
  <c r="Y29" i="19" a="1"/>
  <c r="Y29" i="19" s="1"/>
  <c r="Z29" i="19" a="1"/>
  <c r="Z29" i="19" s="1"/>
  <c r="AA29" i="19" a="1"/>
  <c r="AA29" i="19" s="1"/>
  <c r="AB29" i="19" a="1"/>
  <c r="AB29" i="19" s="1"/>
  <c r="AC29" i="19" a="1"/>
  <c r="AC29" i="19" s="1"/>
  <c r="AD29" i="19" a="1"/>
  <c r="AD29" i="19" s="1"/>
  <c r="AE29" i="19" a="1"/>
  <c r="AE29" i="19" s="1"/>
  <c r="AF29" i="19" a="1"/>
  <c r="AF29" i="19" s="1"/>
  <c r="AG29" i="19" a="1"/>
  <c r="AG29" i="19" s="1"/>
  <c r="AZ21" i="19" a="1"/>
  <c r="AZ21" i="19" s="1"/>
  <c r="AM21" i="19" a="1"/>
  <c r="AM21" i="19" s="1"/>
  <c r="Z21" i="19" a="1"/>
  <c r="Z21" i="19" s="1"/>
  <c r="M18" i="20" s="1"/>
  <c r="AW20" i="19" a="1"/>
  <c r="AW20" i="19" s="1"/>
  <c r="AJ20" i="19" a="1"/>
  <c r="AJ20" i="19" s="1"/>
  <c r="W20" i="19" a="1"/>
  <c r="W20" i="19" s="1"/>
  <c r="T42" i="20" l="1"/>
  <c r="I42" i="20"/>
  <c r="T55" i="20"/>
  <c r="S53" i="20"/>
  <c r="T41" i="20"/>
  <c r="M42" i="20"/>
  <c r="K19" i="20"/>
  <c r="T20" i="20"/>
  <c r="Q19" i="20"/>
  <c r="J53" i="20"/>
  <c r="P41" i="20"/>
  <c r="N41" i="20"/>
  <c r="R20" i="20"/>
  <c r="P20" i="20"/>
  <c r="O19" i="20"/>
  <c r="N19" i="20"/>
  <c r="J19" i="20"/>
  <c r="J17" i="20"/>
  <c r="L37" i="20"/>
  <c r="M53" i="20"/>
  <c r="K45" i="20"/>
  <c r="J45" i="20"/>
  <c r="K42" i="20"/>
  <c r="J41" i="20"/>
  <c r="I37" i="20"/>
  <c r="I45" i="20"/>
  <c r="P44" i="20"/>
  <c r="I41" i="20"/>
  <c r="I63" i="20"/>
  <c r="O43" i="20"/>
  <c r="N42" i="20"/>
  <c r="BG67" i="19"/>
  <c r="BF72" i="19"/>
  <c r="BG66" i="19"/>
  <c r="AT67" i="19"/>
  <c r="AS72" i="19"/>
  <c r="AT66" i="19"/>
  <c r="AC20" i="19" a="1"/>
  <c r="AC20" i="19" s="1"/>
  <c r="AG21" i="19" a="1"/>
  <c r="AG21" i="19" s="1"/>
  <c r="Y21" i="19" a="1"/>
  <c r="Y21" i="19" s="1"/>
  <c r="V20" i="19" a="1"/>
  <c r="V20" i="19" s="1"/>
  <c r="W21" i="19" a="1"/>
  <c r="W21" i="19" s="1"/>
  <c r="AD20" i="19" a="1"/>
  <c r="AD20" i="19" s="1"/>
  <c r="AB20" i="19" a="1"/>
  <c r="AB20" i="19" s="1"/>
  <c r="Z20" i="19" a="1"/>
  <c r="Z20" i="19" s="1"/>
  <c r="M17" i="20" s="1"/>
  <c r="AQ20" i="19" a="1"/>
  <c r="AQ20" i="19" s="1"/>
  <c r="AT21" i="19" a="1"/>
  <c r="AT21" i="19" s="1"/>
  <c r="AL21" i="19" a="1"/>
  <c r="AL21" i="19" s="1"/>
  <c r="BD20" i="19" a="1"/>
  <c r="BD20" i="19" s="1"/>
  <c r="BG21" i="19" a="1"/>
  <c r="BG21" i="19" s="1"/>
  <c r="AY21" i="19" a="1"/>
  <c r="AY21" i="19" s="1"/>
  <c r="AF21" i="19" a="1"/>
  <c r="AF21" i="19" s="1"/>
  <c r="X21" i="19" a="1"/>
  <c r="X21" i="19" s="1"/>
  <c r="AP20" i="19" a="1"/>
  <c r="AP20" i="19" s="1"/>
  <c r="AS21" i="19" a="1"/>
  <c r="AS21" i="19" s="1"/>
  <c r="AK21" i="19" a="1"/>
  <c r="AK21" i="19" s="1"/>
  <c r="BC20" i="19" a="1"/>
  <c r="BC20" i="19" s="1"/>
  <c r="BF21" i="19" a="1"/>
  <c r="BF21" i="19" s="1"/>
  <c r="AX21" i="19" a="1"/>
  <c r="AX21" i="19" s="1"/>
  <c r="AO20" i="19" a="1"/>
  <c r="AO20" i="19" s="1"/>
  <c r="BE21" i="19" a="1"/>
  <c r="BE21" i="19" s="1"/>
  <c r="AW21" i="19" a="1"/>
  <c r="AW21" i="19" s="1"/>
  <c r="AA20" i="19" a="1"/>
  <c r="AA20" i="19" s="1"/>
  <c r="N17" i="20" s="1"/>
  <c r="AD21" i="19" a="1"/>
  <c r="AD21" i="19" s="1"/>
  <c r="V21" i="19" a="1"/>
  <c r="V21" i="19" s="1"/>
  <c r="AN20" i="19" a="1"/>
  <c r="AN20" i="19" s="1"/>
  <c r="AQ21" i="19" a="1"/>
  <c r="AQ21" i="19" s="1"/>
  <c r="AI21" i="19" a="1"/>
  <c r="AI21" i="19" s="1"/>
  <c r="BA20" i="19" a="1"/>
  <c r="BA20" i="19" s="1"/>
  <c r="BD21" i="19" a="1"/>
  <c r="BD21" i="19" s="1"/>
  <c r="AV21" i="19" a="1"/>
  <c r="AV21" i="19" s="1"/>
  <c r="AC21" i="19" a="1"/>
  <c r="AC21" i="19" s="1"/>
  <c r="AI20" i="19" a="1"/>
  <c r="AI20" i="19" s="1"/>
  <c r="AM20" i="19" a="1"/>
  <c r="AM20" i="19" s="1"/>
  <c r="AP21" i="19" a="1"/>
  <c r="AP21" i="19" s="1"/>
  <c r="AV20" i="19" a="1"/>
  <c r="AV20" i="19" s="1"/>
  <c r="AZ20" i="19" a="1"/>
  <c r="AZ20" i="19" s="1"/>
  <c r="BC21" i="19" a="1"/>
  <c r="BC21" i="19" s="1"/>
  <c r="BB20" i="19" a="1"/>
  <c r="BB20" i="19" s="1"/>
  <c r="AG20" i="19" a="1"/>
  <c r="AG20" i="19" s="1"/>
  <c r="Y20" i="19" a="1"/>
  <c r="Y20" i="19" s="1"/>
  <c r="AB21" i="19" a="1"/>
  <c r="AB21" i="19" s="1"/>
  <c r="AT20" i="19" a="1"/>
  <c r="AT20" i="19" s="1"/>
  <c r="AL20" i="19" a="1"/>
  <c r="AL20" i="19" s="1"/>
  <c r="AO21" i="19" a="1"/>
  <c r="AO21" i="19" s="1"/>
  <c r="BG20" i="19" a="1"/>
  <c r="BG20" i="19" s="1"/>
  <c r="AY20" i="19" a="1"/>
  <c r="AY20" i="19" s="1"/>
  <c r="BB21" i="19" a="1"/>
  <c r="BB21" i="19" s="1"/>
  <c r="AJ21" i="19" a="1"/>
  <c r="AJ21" i="19" s="1"/>
  <c r="AF20" i="19" a="1"/>
  <c r="AF20" i="19" s="1"/>
  <c r="X20" i="19" a="1"/>
  <c r="X20" i="19" s="1"/>
  <c r="AA21" i="19" a="1"/>
  <c r="AA21" i="19" s="1"/>
  <c r="AS20" i="19" a="1"/>
  <c r="AS20" i="19" s="1"/>
  <c r="AK20" i="19" a="1"/>
  <c r="AK20" i="19" s="1"/>
  <c r="AN21" i="19" a="1"/>
  <c r="AN21" i="19" s="1"/>
  <c r="BF20" i="19" a="1"/>
  <c r="BF20" i="19" s="1"/>
  <c r="AX20" i="19" a="1"/>
  <c r="AX20" i="19" s="1"/>
  <c r="BA21" i="19" a="1"/>
  <c r="BA21" i="19" s="1"/>
  <c r="AR21" i="19" a="1"/>
  <c r="AR21" i="19" s="1"/>
  <c r="R18" i="20" s="1"/>
  <c r="AE20" i="19" a="1"/>
  <c r="AE20" i="19" s="1"/>
  <c r="AR20" i="19" a="1"/>
  <c r="AR20" i="19" s="1"/>
  <c r="BE20" i="19" a="1"/>
  <c r="BE20" i="19" s="1"/>
  <c r="H21" i="19" a="1"/>
  <c r="H21" i="19" s="1"/>
  <c r="H22" i="19" a="1"/>
  <c r="H22" i="19" s="1"/>
  <c r="H23" i="19" a="1"/>
  <c r="H23" i="19" s="1"/>
  <c r="H24" i="19" a="1"/>
  <c r="H24" i="19" s="1"/>
  <c r="H25" i="19" a="1"/>
  <c r="H25" i="19" s="1"/>
  <c r="H26" i="19" a="1"/>
  <c r="H26" i="19" s="1"/>
  <c r="H27" i="19" a="1"/>
  <c r="H27" i="19" s="1"/>
  <c r="H28" i="19" a="1"/>
  <c r="H28" i="19" s="1"/>
  <c r="H29" i="19" a="1"/>
  <c r="H29" i="19" s="1"/>
  <c r="H20" i="19" a="1"/>
  <c r="H20" i="19" s="1"/>
  <c r="AV13" i="19" a="1"/>
  <c r="AV13" i="19" s="1"/>
  <c r="AW13" i="19" a="1"/>
  <c r="AW13" i="19" s="1"/>
  <c r="AX13" i="19" a="1"/>
  <c r="AX13" i="19" s="1"/>
  <c r="AY13" i="19" a="1"/>
  <c r="AY13" i="19" s="1"/>
  <c r="AZ13" i="19" a="1"/>
  <c r="AZ13" i="19" s="1"/>
  <c r="BA13" i="19" a="1"/>
  <c r="BA13" i="19" s="1"/>
  <c r="BB13" i="19" a="1"/>
  <c r="BB13" i="19" s="1"/>
  <c r="BC13" i="19" a="1"/>
  <c r="BC13" i="19" s="1"/>
  <c r="BD13" i="19" a="1"/>
  <c r="BD13" i="19" s="1"/>
  <c r="BE13" i="19" a="1"/>
  <c r="BE13" i="19" s="1"/>
  <c r="BF13" i="19" a="1"/>
  <c r="BF13" i="19" s="1"/>
  <c r="BG13" i="19" a="1"/>
  <c r="BG13" i="19" s="1"/>
  <c r="AV14" i="19" a="1"/>
  <c r="AV14" i="19" s="1"/>
  <c r="AW14" i="19" a="1"/>
  <c r="AW14" i="19" s="1"/>
  <c r="AX14" i="19" a="1"/>
  <c r="AX14" i="19" s="1"/>
  <c r="AY14" i="19" a="1"/>
  <c r="AY14" i="19" s="1"/>
  <c r="AZ14" i="19" a="1"/>
  <c r="AZ14" i="19" s="1"/>
  <c r="BA14" i="19" a="1"/>
  <c r="BA14" i="19" s="1"/>
  <c r="BB14" i="19" a="1"/>
  <c r="BB14" i="19" s="1"/>
  <c r="BC14" i="19" a="1"/>
  <c r="BC14" i="19" s="1"/>
  <c r="BD14" i="19" a="1"/>
  <c r="BD14" i="19" s="1"/>
  <c r="BE14" i="19" a="1"/>
  <c r="BE14" i="19" s="1"/>
  <c r="BF14" i="19" a="1"/>
  <c r="BF14" i="19" s="1"/>
  <c r="BG14" i="19" a="1"/>
  <c r="BG14" i="19" s="1"/>
  <c r="AV15" i="19" a="1"/>
  <c r="AV15" i="19" s="1"/>
  <c r="AW15" i="19" a="1"/>
  <c r="AW15" i="19" s="1"/>
  <c r="AX15" i="19" a="1"/>
  <c r="AX15" i="19" s="1"/>
  <c r="AY15" i="19" a="1"/>
  <c r="AY15" i="19" s="1"/>
  <c r="AZ15" i="19" a="1"/>
  <c r="AZ15" i="19" s="1"/>
  <c r="BA15" i="19" a="1"/>
  <c r="BA15" i="19" s="1"/>
  <c r="BB15" i="19" a="1"/>
  <c r="BB15" i="19" s="1"/>
  <c r="BC15" i="19" a="1"/>
  <c r="BC15" i="19" s="1"/>
  <c r="BD15" i="19" a="1"/>
  <c r="BD15" i="19" s="1"/>
  <c r="BE15" i="19" a="1"/>
  <c r="BE15" i="19" s="1"/>
  <c r="BF15" i="19" a="1"/>
  <c r="BF15" i="19" s="1"/>
  <c r="BG15" i="19" a="1"/>
  <c r="BG15" i="19" s="1"/>
  <c r="AV16" i="19" a="1"/>
  <c r="AV16" i="19" s="1"/>
  <c r="AW16" i="19" a="1"/>
  <c r="AW16" i="19" s="1"/>
  <c r="AX16" i="19" a="1"/>
  <c r="AX16" i="19" s="1"/>
  <c r="AY16" i="19" a="1"/>
  <c r="AY16" i="19" s="1"/>
  <c r="AZ16" i="19" a="1"/>
  <c r="AZ16" i="19" s="1"/>
  <c r="BA16" i="19" a="1"/>
  <c r="BA16" i="19" s="1"/>
  <c r="BB16" i="19" a="1"/>
  <c r="BB16" i="19" s="1"/>
  <c r="BC16" i="19" a="1"/>
  <c r="BC16" i="19" s="1"/>
  <c r="BD16" i="19" a="1"/>
  <c r="BD16" i="19" s="1"/>
  <c r="BE16" i="19" a="1"/>
  <c r="BE16" i="19" s="1"/>
  <c r="BF16" i="19" a="1"/>
  <c r="BF16" i="19" s="1"/>
  <c r="BG16" i="19" a="1"/>
  <c r="BG16" i="19" s="1"/>
  <c r="AV17" i="19" a="1"/>
  <c r="AV17" i="19" s="1"/>
  <c r="AW17" i="19" a="1"/>
  <c r="AW17" i="19" s="1"/>
  <c r="AX17" i="19" a="1"/>
  <c r="AX17" i="19" s="1"/>
  <c r="AY17" i="19" a="1"/>
  <c r="AY17" i="19" s="1"/>
  <c r="AZ17" i="19" a="1"/>
  <c r="AZ17" i="19" s="1"/>
  <c r="BA17" i="19" a="1"/>
  <c r="BA17" i="19" s="1"/>
  <c r="BB17" i="19" a="1"/>
  <c r="BB17" i="19" s="1"/>
  <c r="BC17" i="19" a="1"/>
  <c r="BC17" i="19" s="1"/>
  <c r="BD17" i="19" a="1"/>
  <c r="BD17" i="19" s="1"/>
  <c r="BE17" i="19" a="1"/>
  <c r="BE17" i="19" s="1"/>
  <c r="BF17" i="19" a="1"/>
  <c r="BF17" i="19" s="1"/>
  <c r="BG17" i="19" a="1"/>
  <c r="BG17" i="19" s="1"/>
  <c r="AV18" i="19" a="1"/>
  <c r="AV18" i="19" s="1"/>
  <c r="AW18" i="19" a="1"/>
  <c r="AW18" i="19" s="1"/>
  <c r="AX18" i="19" a="1"/>
  <c r="AX18" i="19" s="1"/>
  <c r="AY18" i="19" a="1"/>
  <c r="AY18" i="19" s="1"/>
  <c r="AZ18" i="19" a="1"/>
  <c r="AZ18" i="19" s="1"/>
  <c r="BA18" i="19" a="1"/>
  <c r="BA18" i="19" s="1"/>
  <c r="BB18" i="19" a="1"/>
  <c r="BB18" i="19" s="1"/>
  <c r="BC18" i="19" a="1"/>
  <c r="BC18" i="19" s="1"/>
  <c r="BD18" i="19" a="1"/>
  <c r="BD18" i="19" s="1"/>
  <c r="BE18" i="19" a="1"/>
  <c r="BE18" i="19" s="1"/>
  <c r="BF18" i="19" a="1"/>
  <c r="BF18" i="19" s="1"/>
  <c r="BG18" i="19" a="1"/>
  <c r="BG18" i="19" s="1"/>
  <c r="AV19" i="19" a="1"/>
  <c r="AV19" i="19" s="1"/>
  <c r="AW19" i="19" a="1"/>
  <c r="AW19" i="19" s="1"/>
  <c r="AX19" i="19" a="1"/>
  <c r="AX19" i="19" s="1"/>
  <c r="AY19" i="19" a="1"/>
  <c r="AY19" i="19" s="1"/>
  <c r="AZ19" i="19" a="1"/>
  <c r="AZ19" i="19" s="1"/>
  <c r="BA19" i="19" a="1"/>
  <c r="BA19" i="19" s="1"/>
  <c r="BB19" i="19" a="1"/>
  <c r="BB19" i="19" s="1"/>
  <c r="BC19" i="19" a="1"/>
  <c r="BC19" i="19" s="1"/>
  <c r="BD19" i="19" a="1"/>
  <c r="BD19" i="19" s="1"/>
  <c r="BE19" i="19" a="1"/>
  <c r="BE19" i="19" s="1"/>
  <c r="BF19" i="19" a="1"/>
  <c r="BF19" i="19" s="1"/>
  <c r="BG19" i="19" a="1"/>
  <c r="BG19" i="19" s="1"/>
  <c r="P18" i="20" l="1"/>
  <c r="T17" i="20"/>
  <c r="T18" i="20"/>
  <c r="S17" i="20"/>
  <c r="S18" i="20"/>
  <c r="R17" i="20"/>
  <c r="Q18" i="20"/>
  <c r="Q17" i="20"/>
  <c r="P17" i="20"/>
  <c r="O17" i="20"/>
  <c r="O18" i="20"/>
  <c r="N18" i="20"/>
  <c r="K17" i="20"/>
  <c r="L17" i="20"/>
  <c r="I18" i="20"/>
  <c r="L18" i="20"/>
  <c r="J18" i="20"/>
  <c r="T63" i="20"/>
  <c r="S69" i="20"/>
  <c r="T64" i="20"/>
  <c r="K18" i="20"/>
  <c r="I17" i="20"/>
  <c r="AI13" i="19" a="1"/>
  <c r="AI13" i="19" s="1"/>
  <c r="AJ13" i="19" a="1"/>
  <c r="AJ13" i="19" s="1"/>
  <c r="AK13" i="19" a="1"/>
  <c r="AK13" i="19" s="1"/>
  <c r="AL13" i="19" a="1"/>
  <c r="AL13" i="19" s="1"/>
  <c r="AM13" i="19" a="1"/>
  <c r="AM13" i="19" s="1"/>
  <c r="AN13" i="19" a="1"/>
  <c r="AN13" i="19" s="1"/>
  <c r="AO13" i="19" a="1"/>
  <c r="AO13" i="19" s="1"/>
  <c r="AP13" i="19" a="1"/>
  <c r="AP13" i="19" s="1"/>
  <c r="AQ13" i="19" a="1"/>
  <c r="AQ13" i="19" s="1"/>
  <c r="AR13" i="19" a="1"/>
  <c r="AR13" i="19" s="1"/>
  <c r="AS13" i="19" a="1"/>
  <c r="AS13" i="19" s="1"/>
  <c r="AT13" i="19" a="1"/>
  <c r="AT13" i="19" s="1"/>
  <c r="AI14" i="19" a="1"/>
  <c r="AI14" i="19" s="1"/>
  <c r="AJ14" i="19" a="1"/>
  <c r="AJ14" i="19" s="1"/>
  <c r="AK14" i="19" a="1"/>
  <c r="AK14" i="19" s="1"/>
  <c r="AL14" i="19" a="1"/>
  <c r="AL14" i="19" s="1"/>
  <c r="AM14" i="19" a="1"/>
  <c r="AM14" i="19" s="1"/>
  <c r="AN14" i="19" a="1"/>
  <c r="AN14" i="19" s="1"/>
  <c r="AO14" i="19" a="1"/>
  <c r="AO14" i="19" s="1"/>
  <c r="AP14" i="19" a="1"/>
  <c r="AP14" i="19" s="1"/>
  <c r="AQ14" i="19" a="1"/>
  <c r="AQ14" i="19" s="1"/>
  <c r="AR14" i="19" a="1"/>
  <c r="AR14" i="19" s="1"/>
  <c r="AS14" i="19" a="1"/>
  <c r="AS14" i="19" s="1"/>
  <c r="AT14" i="19" a="1"/>
  <c r="AT14" i="19" s="1"/>
  <c r="AI15" i="19" a="1"/>
  <c r="AI15" i="19" s="1"/>
  <c r="AJ15" i="19" a="1"/>
  <c r="AJ15" i="19" s="1"/>
  <c r="AK15" i="19" a="1"/>
  <c r="AK15" i="19" s="1"/>
  <c r="AL15" i="19" a="1"/>
  <c r="AL15" i="19" s="1"/>
  <c r="AM15" i="19" a="1"/>
  <c r="AM15" i="19" s="1"/>
  <c r="AN15" i="19" a="1"/>
  <c r="AN15" i="19" s="1"/>
  <c r="AO15" i="19" a="1"/>
  <c r="AO15" i="19" s="1"/>
  <c r="AP15" i="19" a="1"/>
  <c r="AP15" i="19" s="1"/>
  <c r="AQ15" i="19" a="1"/>
  <c r="AQ15" i="19" s="1"/>
  <c r="AR15" i="19" a="1"/>
  <c r="AR15" i="19" s="1"/>
  <c r="AS15" i="19" a="1"/>
  <c r="AS15" i="19" s="1"/>
  <c r="AT15" i="19" a="1"/>
  <c r="AT15" i="19" s="1"/>
  <c r="AI16" i="19" a="1"/>
  <c r="AI16" i="19" s="1"/>
  <c r="AJ16" i="19" a="1"/>
  <c r="AJ16" i="19" s="1"/>
  <c r="AK16" i="19" a="1"/>
  <c r="AK16" i="19" s="1"/>
  <c r="AL16" i="19" a="1"/>
  <c r="AL16" i="19" s="1"/>
  <c r="AM16" i="19" a="1"/>
  <c r="AM16" i="19" s="1"/>
  <c r="AN16" i="19" a="1"/>
  <c r="AN16" i="19" s="1"/>
  <c r="AO16" i="19" a="1"/>
  <c r="AO16" i="19" s="1"/>
  <c r="AP16" i="19" a="1"/>
  <c r="AP16" i="19" s="1"/>
  <c r="AQ16" i="19" a="1"/>
  <c r="AQ16" i="19" s="1"/>
  <c r="AR16" i="19" a="1"/>
  <c r="AR16" i="19" s="1"/>
  <c r="AS16" i="19" a="1"/>
  <c r="AS16" i="19" s="1"/>
  <c r="AT16" i="19" a="1"/>
  <c r="AT16" i="19" s="1"/>
  <c r="AI17" i="19" a="1"/>
  <c r="AI17" i="19" s="1"/>
  <c r="AJ17" i="19" a="1"/>
  <c r="AJ17" i="19" s="1"/>
  <c r="AK17" i="19" a="1"/>
  <c r="AK17" i="19" s="1"/>
  <c r="AL17" i="19" a="1"/>
  <c r="AL17" i="19" s="1"/>
  <c r="AM17" i="19" a="1"/>
  <c r="AM17" i="19" s="1"/>
  <c r="AN17" i="19" a="1"/>
  <c r="AN17" i="19" s="1"/>
  <c r="AO17" i="19" a="1"/>
  <c r="AO17" i="19" s="1"/>
  <c r="AP17" i="19" a="1"/>
  <c r="AP17" i="19" s="1"/>
  <c r="AQ17" i="19" a="1"/>
  <c r="AQ17" i="19" s="1"/>
  <c r="AR17" i="19" a="1"/>
  <c r="AR17" i="19" s="1"/>
  <c r="AS17" i="19" a="1"/>
  <c r="AS17" i="19" s="1"/>
  <c r="AT17" i="19" a="1"/>
  <c r="AT17" i="19" s="1"/>
  <c r="AI18" i="19" a="1"/>
  <c r="AI18" i="19" s="1"/>
  <c r="AJ18" i="19" a="1"/>
  <c r="AJ18" i="19" s="1"/>
  <c r="AK18" i="19" a="1"/>
  <c r="AK18" i="19" s="1"/>
  <c r="AL18" i="19" a="1"/>
  <c r="AL18" i="19" s="1"/>
  <c r="AM18" i="19" a="1"/>
  <c r="AM18" i="19" s="1"/>
  <c r="AN18" i="19" a="1"/>
  <c r="AN18" i="19" s="1"/>
  <c r="AO18" i="19" a="1"/>
  <c r="AO18" i="19" s="1"/>
  <c r="AP18" i="19" a="1"/>
  <c r="AP18" i="19" s="1"/>
  <c r="AQ18" i="19" a="1"/>
  <c r="AQ18" i="19" s="1"/>
  <c r="AR18" i="19" a="1"/>
  <c r="AR18" i="19" s="1"/>
  <c r="AS18" i="19" a="1"/>
  <c r="AS18" i="19" s="1"/>
  <c r="AT18" i="19" a="1"/>
  <c r="AT18" i="19" s="1"/>
  <c r="AI19" i="19" a="1"/>
  <c r="AI19" i="19" s="1"/>
  <c r="AJ19" i="19" a="1"/>
  <c r="AJ19" i="19" s="1"/>
  <c r="AK19" i="19" a="1"/>
  <c r="AK19" i="19" s="1"/>
  <c r="AL19" i="19" a="1"/>
  <c r="AL19" i="19" s="1"/>
  <c r="AM19" i="19" a="1"/>
  <c r="AM19" i="19" s="1"/>
  <c r="AN19" i="19" a="1"/>
  <c r="AN19" i="19" s="1"/>
  <c r="AO19" i="19" a="1"/>
  <c r="AO19" i="19" s="1"/>
  <c r="AP19" i="19" a="1"/>
  <c r="AP19" i="19" s="1"/>
  <c r="AQ19" i="19" a="1"/>
  <c r="AQ19" i="19" s="1"/>
  <c r="AR19" i="19" a="1"/>
  <c r="AR19" i="19" s="1"/>
  <c r="AS19" i="19" a="1"/>
  <c r="AS19" i="19" s="1"/>
  <c r="AT19" i="19" a="1"/>
  <c r="AT19" i="19" s="1"/>
  <c r="V13" i="19" a="1"/>
  <c r="V13" i="19" s="1"/>
  <c r="W13" i="19" a="1"/>
  <c r="W13" i="19" s="1"/>
  <c r="X13" i="19" a="1"/>
  <c r="X13" i="19" s="1"/>
  <c r="K10" i="20" s="1"/>
  <c r="Y13" i="19" a="1"/>
  <c r="Y13" i="19" s="1"/>
  <c r="L10" i="20" s="1"/>
  <c r="Z13" i="19" a="1"/>
  <c r="Z13" i="19" s="1"/>
  <c r="AA13" i="19" a="1"/>
  <c r="AA13" i="19" s="1"/>
  <c r="N10" i="20" s="1"/>
  <c r="AB13" i="19" a="1"/>
  <c r="AB13" i="19" s="1"/>
  <c r="AC13" i="19" a="1"/>
  <c r="AC13" i="19" s="1"/>
  <c r="P10" i="20" s="1"/>
  <c r="AD13" i="19" a="1"/>
  <c r="AD13" i="19" s="1"/>
  <c r="Q10" i="20" s="1"/>
  <c r="AE13" i="19" a="1"/>
  <c r="AE13" i="19" s="1"/>
  <c r="R10" i="20" s="1"/>
  <c r="AF13" i="19" a="1"/>
  <c r="AF13" i="19" s="1"/>
  <c r="S10" i="20" s="1"/>
  <c r="AG13" i="19" a="1"/>
  <c r="AG13" i="19" s="1"/>
  <c r="V14" i="19" a="1"/>
  <c r="V14" i="19" s="1"/>
  <c r="I11" i="20" s="1"/>
  <c r="W14" i="19" a="1"/>
  <c r="W14" i="19" s="1"/>
  <c r="J11" i="20" s="1"/>
  <c r="X14" i="19" a="1"/>
  <c r="X14" i="19" s="1"/>
  <c r="K11" i="20" s="1"/>
  <c r="Y14" i="19" a="1"/>
  <c r="Y14" i="19" s="1"/>
  <c r="L11" i="20" s="1"/>
  <c r="Z14" i="19" a="1"/>
  <c r="Z14" i="19" s="1"/>
  <c r="AA14" i="19" a="1"/>
  <c r="AA14" i="19" s="1"/>
  <c r="N11" i="20" s="1"/>
  <c r="AB14" i="19" a="1"/>
  <c r="AB14" i="19" s="1"/>
  <c r="O11" i="20" s="1"/>
  <c r="AC14" i="19" a="1"/>
  <c r="AC14" i="19" s="1"/>
  <c r="P11" i="20" s="1"/>
  <c r="AD14" i="19" a="1"/>
  <c r="AD14" i="19" s="1"/>
  <c r="Q11" i="20" s="1"/>
  <c r="AE14" i="19" a="1"/>
  <c r="AE14" i="19" s="1"/>
  <c r="R11" i="20" s="1"/>
  <c r="AF14" i="19" a="1"/>
  <c r="AF14" i="19" s="1"/>
  <c r="S11" i="20" s="1"/>
  <c r="AG14" i="19" a="1"/>
  <c r="AG14" i="19" s="1"/>
  <c r="T11" i="20" s="1"/>
  <c r="V15" i="19" a="1"/>
  <c r="V15" i="19" s="1"/>
  <c r="W15" i="19" a="1"/>
  <c r="W15" i="19" s="1"/>
  <c r="J12" i="20" s="1"/>
  <c r="X15" i="19" a="1"/>
  <c r="X15" i="19" s="1"/>
  <c r="Y15" i="19" a="1"/>
  <c r="Y15" i="19" s="1"/>
  <c r="L12" i="20" s="1"/>
  <c r="Z15" i="19" a="1"/>
  <c r="Z15" i="19" s="1"/>
  <c r="M12" i="20" s="1"/>
  <c r="AA15" i="19" a="1"/>
  <c r="AA15" i="19" s="1"/>
  <c r="N12" i="20" s="1"/>
  <c r="AB15" i="19" a="1"/>
  <c r="AB15" i="19" s="1"/>
  <c r="O12" i="20" s="1"/>
  <c r="AC15" i="19" a="1"/>
  <c r="AC15" i="19" s="1"/>
  <c r="P12" i="20" s="1"/>
  <c r="AD15" i="19" a="1"/>
  <c r="AD15" i="19" s="1"/>
  <c r="Q12" i="20" s="1"/>
  <c r="AE15" i="19" a="1"/>
  <c r="AE15" i="19" s="1"/>
  <c r="R12" i="20" s="1"/>
  <c r="AF15" i="19" a="1"/>
  <c r="AF15" i="19" s="1"/>
  <c r="S12" i="20" s="1"/>
  <c r="AG15" i="19" a="1"/>
  <c r="AG15" i="19" s="1"/>
  <c r="T12" i="20" s="1"/>
  <c r="V16" i="19" a="1"/>
  <c r="V16" i="19" s="1"/>
  <c r="W16" i="19" a="1"/>
  <c r="W16" i="19" s="1"/>
  <c r="X16" i="19" a="1"/>
  <c r="X16" i="19" s="1"/>
  <c r="Y16" i="19" a="1"/>
  <c r="Y16" i="19" s="1"/>
  <c r="Z16" i="19" a="1"/>
  <c r="Z16" i="19" s="1"/>
  <c r="AA16" i="19" a="1"/>
  <c r="AA16" i="19" s="1"/>
  <c r="AB16" i="19" a="1"/>
  <c r="AB16" i="19" s="1"/>
  <c r="AC16" i="19" a="1"/>
  <c r="AC16" i="19" s="1"/>
  <c r="AD16" i="19" a="1"/>
  <c r="AD16" i="19" s="1"/>
  <c r="AE16" i="19" a="1"/>
  <c r="AE16" i="19" s="1"/>
  <c r="AF16" i="19" a="1"/>
  <c r="AF16" i="19" s="1"/>
  <c r="AG16" i="19" a="1"/>
  <c r="AG16" i="19" s="1"/>
  <c r="V17" i="19" a="1"/>
  <c r="V17" i="19" s="1"/>
  <c r="W17" i="19" a="1"/>
  <c r="W17" i="19" s="1"/>
  <c r="X17" i="19" a="1"/>
  <c r="X17" i="19" s="1"/>
  <c r="Y17" i="19" a="1"/>
  <c r="Y17" i="19" s="1"/>
  <c r="Z17" i="19" a="1"/>
  <c r="Z17" i="19" s="1"/>
  <c r="AA17" i="19" a="1"/>
  <c r="AA17" i="19" s="1"/>
  <c r="AB17" i="19" a="1"/>
  <c r="AB17" i="19" s="1"/>
  <c r="AC17" i="19" a="1"/>
  <c r="AC17" i="19" s="1"/>
  <c r="AD17" i="19" a="1"/>
  <c r="AD17" i="19" s="1"/>
  <c r="AE17" i="19" a="1"/>
  <c r="AE17" i="19" s="1"/>
  <c r="AF17" i="19" a="1"/>
  <c r="AF17" i="19" s="1"/>
  <c r="AG17" i="19" a="1"/>
  <c r="AG17" i="19" s="1"/>
  <c r="V18" i="19" a="1"/>
  <c r="V18" i="19" s="1"/>
  <c r="W18" i="19" a="1"/>
  <c r="W18" i="19" s="1"/>
  <c r="X18" i="19" a="1"/>
  <c r="X18" i="19" s="1"/>
  <c r="Y18" i="19" a="1"/>
  <c r="Y18" i="19" s="1"/>
  <c r="Z18" i="19" a="1"/>
  <c r="Z18" i="19" s="1"/>
  <c r="AA18" i="19" a="1"/>
  <c r="AA18" i="19" s="1"/>
  <c r="AB18" i="19" a="1"/>
  <c r="AB18" i="19" s="1"/>
  <c r="AC18" i="19" a="1"/>
  <c r="AC18" i="19" s="1"/>
  <c r="AD18" i="19" a="1"/>
  <c r="AD18" i="19" s="1"/>
  <c r="AE18" i="19" a="1"/>
  <c r="AE18" i="19" s="1"/>
  <c r="AF18" i="19" a="1"/>
  <c r="AF18" i="19" s="1"/>
  <c r="AG18" i="19" a="1"/>
  <c r="AG18" i="19" s="1"/>
  <c r="V19" i="19" a="1"/>
  <c r="V19" i="19" s="1"/>
  <c r="W19" i="19" a="1"/>
  <c r="W19" i="19" s="1"/>
  <c r="X19" i="19" a="1"/>
  <c r="X19" i="19" s="1"/>
  <c r="Y19" i="19" a="1"/>
  <c r="Y19" i="19" s="1"/>
  <c r="Z19" i="19" a="1"/>
  <c r="Z19" i="19" s="1"/>
  <c r="AA19" i="19" a="1"/>
  <c r="AA19" i="19" s="1"/>
  <c r="AB19" i="19" a="1"/>
  <c r="AB19" i="19" s="1"/>
  <c r="AC19" i="19" a="1"/>
  <c r="AC19" i="19" s="1"/>
  <c r="AD19" i="19" a="1"/>
  <c r="AD19" i="19" s="1"/>
  <c r="AE19" i="19" a="1"/>
  <c r="AE19" i="19" s="1"/>
  <c r="AF19" i="19" a="1"/>
  <c r="AF19" i="19" s="1"/>
  <c r="AG19" i="19" a="1"/>
  <c r="AG19" i="19" s="1"/>
  <c r="H19" i="19" a="1"/>
  <c r="H19" i="19" s="1"/>
  <c r="AL11" i="19" a="1"/>
  <c r="AL11" i="19" s="1"/>
  <c r="AN12" i="19" a="1"/>
  <c r="AN12" i="19" s="1"/>
  <c r="AJ10" i="19" a="1"/>
  <c r="AJ10" i="19" s="1"/>
  <c r="H10" i="19" a="1"/>
  <c r="H10" i="19" s="1"/>
  <c r="H12" i="19" a="1"/>
  <c r="H12" i="19" s="1"/>
  <c r="H13" i="19" a="1"/>
  <c r="H13" i="19" s="1"/>
  <c r="H14" i="19" a="1"/>
  <c r="H14" i="19" s="1"/>
  <c r="H15" i="19" a="1"/>
  <c r="H15" i="19" s="1"/>
  <c r="H16" i="19" a="1"/>
  <c r="H16" i="19" s="1"/>
  <c r="H17" i="19" a="1"/>
  <c r="H17" i="19" s="1"/>
  <c r="H18" i="19" a="1"/>
  <c r="H18" i="19" s="1"/>
  <c r="H11" i="19" a="1"/>
  <c r="H11" i="19" s="1"/>
  <c r="M11" i="20" l="1"/>
  <c r="M10" i="20"/>
  <c r="T10" i="20"/>
  <c r="O10" i="20"/>
  <c r="K12" i="20"/>
  <c r="J10" i="20"/>
  <c r="I12" i="20"/>
  <c r="I10" i="20"/>
  <c r="AC12" i="19" a="1"/>
  <c r="AC12" i="19" s="1"/>
  <c r="AP12" i="19" a="1"/>
  <c r="AP12" i="19" s="1"/>
  <c r="AO12" i="19" a="1"/>
  <c r="AO12" i="19" s="1"/>
  <c r="AA12" i="19" a="1"/>
  <c r="AA12" i="19" s="1"/>
  <c r="BA12" i="19" a="1"/>
  <c r="BA12" i="19" s="1"/>
  <c r="BB12" i="19" a="1"/>
  <c r="BB12" i="19" s="1"/>
  <c r="BC12" i="19" a="1"/>
  <c r="BC12" i="19" s="1"/>
  <c r="AV12" i="19" a="1"/>
  <c r="AV12" i="19" s="1"/>
  <c r="BD12" i="19" a="1"/>
  <c r="BD12" i="19" s="1"/>
  <c r="AW12" i="19" a="1"/>
  <c r="AW12" i="19" s="1"/>
  <c r="BE12" i="19" a="1"/>
  <c r="BE12" i="19" s="1"/>
  <c r="AZ12" i="19" a="1"/>
  <c r="AZ12" i="19" s="1"/>
  <c r="AX12" i="19" a="1"/>
  <c r="AX12" i="19" s="1"/>
  <c r="BF12" i="19" a="1"/>
  <c r="BF12" i="19" s="1"/>
  <c r="AY12" i="19" a="1"/>
  <c r="AY12" i="19" s="1"/>
  <c r="BG12" i="19" a="1"/>
  <c r="BG12" i="19" s="1"/>
  <c r="AB12" i="19" a="1"/>
  <c r="AB12" i="19" s="1"/>
  <c r="Z12" i="19" a="1"/>
  <c r="Z12" i="19" s="1"/>
  <c r="AM12" i="19" a="1"/>
  <c r="AM12" i="19" s="1"/>
  <c r="V10" i="19" a="1"/>
  <c r="V10" i="19" s="1"/>
  <c r="AG12" i="19" a="1"/>
  <c r="AG12" i="19" s="1"/>
  <c r="Y12" i="19" a="1"/>
  <c r="Y12" i="19" s="1"/>
  <c r="AT12" i="19" a="1"/>
  <c r="AT12" i="19" s="1"/>
  <c r="AL12" i="19" a="1"/>
  <c r="AL12" i="19" s="1"/>
  <c r="AG10" i="19" a="1"/>
  <c r="AG10" i="19" s="1"/>
  <c r="AF12" i="19" a="1"/>
  <c r="AF12" i="19" s="1"/>
  <c r="X12" i="19" a="1"/>
  <c r="X12" i="19" s="1"/>
  <c r="AS12" i="19" a="1"/>
  <c r="AS12" i="19" s="1"/>
  <c r="AK12" i="19" a="1"/>
  <c r="AK12" i="19" s="1"/>
  <c r="AF10" i="19" a="1"/>
  <c r="AF10" i="19" s="1"/>
  <c r="AE12" i="19" a="1"/>
  <c r="AE12" i="19" s="1"/>
  <c r="W12" i="19" a="1"/>
  <c r="W12" i="19" s="1"/>
  <c r="AR12" i="19" a="1"/>
  <c r="AR12" i="19" s="1"/>
  <c r="AJ12" i="19" a="1"/>
  <c r="AJ12" i="19" s="1"/>
  <c r="AE10" i="19" a="1"/>
  <c r="AE10" i="19" s="1"/>
  <c r="R7" i="20" s="1"/>
  <c r="AD12" i="19" a="1"/>
  <c r="AD12" i="19" s="1"/>
  <c r="V12" i="19" a="1"/>
  <c r="V12" i="19" s="1"/>
  <c r="AQ12" i="19" a="1"/>
  <c r="AQ12" i="19" s="1"/>
  <c r="AI12" i="19" a="1"/>
  <c r="AI12" i="19" s="1"/>
  <c r="Z10" i="19" a="1"/>
  <c r="Z10" i="19" s="1"/>
  <c r="Y10" i="19" a="1"/>
  <c r="Y10" i="19" s="1"/>
  <c r="W10" i="19" a="1"/>
  <c r="W10" i="19" s="1"/>
  <c r="Z11" i="19" a="1"/>
  <c r="Z11" i="19" s="1"/>
  <c r="AR10" i="19" a="1"/>
  <c r="AR10" i="19" s="1"/>
  <c r="AO11" i="19" a="1"/>
  <c r="AO11" i="19" s="1"/>
  <c r="BA10" i="19" a="1"/>
  <c r="BA10" i="19" s="1"/>
  <c r="BB10" i="19" a="1"/>
  <c r="BB10" i="19" s="1"/>
  <c r="AV10" i="19" a="1"/>
  <c r="AV10" i="19" s="1"/>
  <c r="BC10" i="19" a="1"/>
  <c r="BC10" i="19" s="1"/>
  <c r="BF10" i="19" a="1"/>
  <c r="BF10" i="19" s="1"/>
  <c r="BD10" i="19" a="1"/>
  <c r="BD10" i="19" s="1"/>
  <c r="BE10" i="19" a="1"/>
  <c r="BE10" i="19" s="1"/>
  <c r="AW10" i="19" a="1"/>
  <c r="AW10" i="19" s="1"/>
  <c r="AX10" i="19" a="1"/>
  <c r="AX10" i="19" s="1"/>
  <c r="AY10" i="19" a="1"/>
  <c r="AY10" i="19" s="1"/>
  <c r="BG10" i="19" a="1"/>
  <c r="BG10" i="19" s="1"/>
  <c r="AZ10" i="19" a="1"/>
  <c r="AZ10" i="19" s="1"/>
  <c r="AD10" i="19" a="1"/>
  <c r="AD10" i="19" s="1"/>
  <c r="AG11" i="19" a="1"/>
  <c r="AG11" i="19" s="1"/>
  <c r="Y11" i="19" a="1"/>
  <c r="Y11" i="19" s="1"/>
  <c r="AQ10" i="19" a="1"/>
  <c r="AQ10" i="19" s="1"/>
  <c r="AN11" i="19" a="1"/>
  <c r="AN11" i="19" s="1"/>
  <c r="AC10" i="19" a="1"/>
  <c r="AC10" i="19" s="1"/>
  <c r="AF11" i="19" a="1"/>
  <c r="AF11" i="19" s="1"/>
  <c r="X11" i="19" a="1"/>
  <c r="X11" i="19" s="1"/>
  <c r="AP10" i="19" a="1"/>
  <c r="AP10" i="19" s="1"/>
  <c r="AM11" i="19" a="1"/>
  <c r="AM11" i="19" s="1"/>
  <c r="AB10" i="19" a="1"/>
  <c r="AB10" i="19" s="1"/>
  <c r="AE11" i="19" a="1"/>
  <c r="AE11" i="19" s="1"/>
  <c r="W11" i="19" a="1"/>
  <c r="W11" i="19" s="1"/>
  <c r="AO10" i="19" a="1"/>
  <c r="AO10" i="19" s="1"/>
  <c r="AT11" i="19" a="1"/>
  <c r="AT11" i="19" s="1"/>
  <c r="BG11" i="19" a="1"/>
  <c r="BG11" i="19" s="1"/>
  <c r="AZ11" i="19" a="1"/>
  <c r="AZ11" i="19" s="1"/>
  <c r="BA11" i="19" a="1"/>
  <c r="BA11" i="19" s="1"/>
  <c r="BB11" i="19" a="1"/>
  <c r="BB11" i="19" s="1"/>
  <c r="AV11" i="19" a="1"/>
  <c r="AV11" i="19" s="1"/>
  <c r="BC11" i="19" a="1"/>
  <c r="BC11" i="19" s="1"/>
  <c r="AW11" i="19" a="1"/>
  <c r="AW11" i="19" s="1"/>
  <c r="BD11" i="19" a="1"/>
  <c r="BD11" i="19" s="1"/>
  <c r="AX11" i="19" a="1"/>
  <c r="AX11" i="19" s="1"/>
  <c r="BE11" i="19" a="1"/>
  <c r="BE11" i="19" s="1"/>
  <c r="AY11" i="19" a="1"/>
  <c r="AY11" i="19" s="1"/>
  <c r="BF11" i="19" a="1"/>
  <c r="BF11" i="19" s="1"/>
  <c r="AA10" i="19" a="1"/>
  <c r="AA10" i="19" s="1"/>
  <c r="AD11" i="19" a="1"/>
  <c r="AD11" i="19" s="1"/>
  <c r="V11" i="19" a="1"/>
  <c r="V11" i="19" s="1"/>
  <c r="I8" i="20" s="1"/>
  <c r="AN10" i="19" a="1"/>
  <c r="AN10" i="19" s="1"/>
  <c r="AS11" i="19" a="1"/>
  <c r="AS11" i="19" s="1"/>
  <c r="AK11" i="19" a="1"/>
  <c r="AK11" i="19" s="1"/>
  <c r="AC11" i="19" a="1"/>
  <c r="AC11" i="19" s="1"/>
  <c r="AI10" i="19" a="1"/>
  <c r="AI10" i="19" s="1"/>
  <c r="AM10" i="19" a="1"/>
  <c r="AM10" i="19" s="1"/>
  <c r="AR11" i="19" a="1"/>
  <c r="AR11" i="19" s="1"/>
  <c r="AJ11" i="19" a="1"/>
  <c r="AJ11" i="19" s="1"/>
  <c r="AB11" i="19" a="1"/>
  <c r="AB11" i="19" s="1"/>
  <c r="AT10" i="19" a="1"/>
  <c r="AT10" i="19" s="1"/>
  <c r="AL10" i="19" a="1"/>
  <c r="AL10" i="19" s="1"/>
  <c r="AQ11" i="19" a="1"/>
  <c r="AQ11" i="19" s="1"/>
  <c r="AI11" i="19" a="1"/>
  <c r="AI11" i="19" s="1"/>
  <c r="X10" i="19" a="1"/>
  <c r="X10" i="19" s="1"/>
  <c r="AA11" i="19" a="1"/>
  <c r="AA11" i="19" s="1"/>
  <c r="AS10" i="19" a="1"/>
  <c r="AS10" i="19" s="1"/>
  <c r="AK10" i="19" a="1"/>
  <c r="AK10" i="19" s="1"/>
  <c r="AP11" i="19" a="1"/>
  <c r="AP11" i="19" s="1"/>
  <c r="R9" i="20" l="1"/>
  <c r="N8" i="20"/>
  <c r="T8" i="20"/>
  <c r="T9" i="20"/>
  <c r="S7" i="20"/>
  <c r="S8" i="20"/>
  <c r="R8" i="20"/>
  <c r="Q8" i="20"/>
  <c r="Q9" i="20"/>
  <c r="P8" i="20"/>
  <c r="P7" i="20"/>
  <c r="P9" i="20"/>
  <c r="O9" i="20"/>
  <c r="O8" i="20"/>
  <c r="O7" i="20"/>
  <c r="N9" i="20"/>
  <c r="N7" i="20"/>
  <c r="M9" i="20"/>
  <c r="L7" i="20"/>
  <c r="L9" i="20"/>
  <c r="K7" i="20"/>
  <c r="K9" i="20"/>
  <c r="J9" i="20"/>
  <c r="I9" i="20"/>
  <c r="J7" i="20"/>
  <c r="M7" i="20"/>
  <c r="S9" i="20"/>
  <c r="J8" i="20"/>
  <c r="L8" i="20"/>
  <c r="I7" i="20"/>
  <c r="M8" i="20"/>
  <c r="Q7" i="20"/>
  <c r="K8" i="20"/>
  <c r="T7" i="20"/>
  <c r="H67" i="19"/>
  <c r="H68" i="19"/>
  <c r="H69" i="19"/>
  <c r="H70" i="19"/>
  <c r="H71" i="19"/>
  <c r="H72" i="19"/>
  <c r="H73" i="19"/>
  <c r="H74" i="19"/>
  <c r="H75" i="19"/>
  <c r="H66" i="19"/>
  <c r="H9" i="24" l="1"/>
  <c r="H10" i="24"/>
  <c r="H11" i="24"/>
  <c r="H12" i="24"/>
  <c r="H13" i="24"/>
  <c r="H14" i="24"/>
  <c r="H15" i="24"/>
  <c r="H16" i="24"/>
  <c r="H17" i="24"/>
  <c r="H8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T73" i="24"/>
  <c r="AS73" i="24"/>
  <c r="AR73" i="24"/>
  <c r="AQ73" i="24"/>
  <c r="AP73" i="24"/>
  <c r="AO73" i="24"/>
  <c r="AN73" i="24"/>
  <c r="AM73" i="24"/>
  <c r="AL73" i="24"/>
  <c r="AK73" i="24"/>
  <c r="AJ73" i="24"/>
  <c r="AI73" i="24"/>
  <c r="AG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H73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T72" i="24"/>
  <c r="AS72" i="24"/>
  <c r="AR72" i="24"/>
  <c r="AQ72" i="24"/>
  <c r="AP72" i="24"/>
  <c r="AO72" i="24"/>
  <c r="AN72" i="24"/>
  <c r="AM72" i="24"/>
  <c r="AL72" i="24"/>
  <c r="AK72" i="24"/>
  <c r="AJ72" i="24"/>
  <c r="AI72" i="24"/>
  <c r="AG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H72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H71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T70" i="24"/>
  <c r="AS70" i="24"/>
  <c r="AR70" i="24"/>
  <c r="AQ70" i="24"/>
  <c r="AP70" i="24"/>
  <c r="AO70" i="24"/>
  <c r="AN70" i="24"/>
  <c r="AM70" i="24"/>
  <c r="AL70" i="24"/>
  <c r="AK70" i="24"/>
  <c r="AJ70" i="24"/>
  <c r="AI70" i="24"/>
  <c r="AG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H70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H69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T68" i="24"/>
  <c r="AS68" i="24"/>
  <c r="AR68" i="24"/>
  <c r="AQ68" i="24"/>
  <c r="AP68" i="24"/>
  <c r="AO68" i="24"/>
  <c r="AN68" i="24"/>
  <c r="AM68" i="24"/>
  <c r="AL68" i="24"/>
  <c r="AK68" i="24"/>
  <c r="AJ68" i="24"/>
  <c r="AI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H68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H67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T66" i="24"/>
  <c r="AS66" i="24"/>
  <c r="AR66" i="24"/>
  <c r="AQ66" i="24"/>
  <c r="AP66" i="24"/>
  <c r="AO66" i="24"/>
  <c r="AN66" i="24"/>
  <c r="AM66" i="24"/>
  <c r="AL66" i="24"/>
  <c r="AK66" i="24"/>
  <c r="AJ66" i="24"/>
  <c r="AI66" i="24"/>
  <c r="AG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H66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G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H65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T64" i="24"/>
  <c r="AS64" i="24"/>
  <c r="AR64" i="24"/>
  <c r="AQ64" i="24"/>
  <c r="AP64" i="24"/>
  <c r="AO64" i="24"/>
  <c r="AN64" i="24"/>
  <c r="AM64" i="24"/>
  <c r="AL64" i="24"/>
  <c r="AK64" i="24"/>
  <c r="AJ64" i="24"/>
  <c r="AI64" i="24"/>
  <c r="AG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H64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T63" i="24"/>
  <c r="AS63" i="24"/>
  <c r="AR63" i="24"/>
  <c r="AQ63" i="24"/>
  <c r="AP63" i="24"/>
  <c r="AO63" i="24"/>
  <c r="AN63" i="24"/>
  <c r="AM63" i="24"/>
  <c r="AL63" i="24"/>
  <c r="AK63" i="24"/>
  <c r="AJ63" i="24"/>
  <c r="AI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H63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H62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T61" i="24"/>
  <c r="AS61" i="24"/>
  <c r="AR61" i="24"/>
  <c r="AQ61" i="24"/>
  <c r="AP61" i="24"/>
  <c r="AO61" i="24"/>
  <c r="AN61" i="24"/>
  <c r="AM61" i="24"/>
  <c r="AL61" i="24"/>
  <c r="AK61" i="24"/>
  <c r="AJ61" i="24"/>
  <c r="AI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H61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T60" i="24"/>
  <c r="AS60" i="24"/>
  <c r="AR60" i="24"/>
  <c r="AQ60" i="24"/>
  <c r="AP60" i="24"/>
  <c r="AO60" i="24"/>
  <c r="AN60" i="24"/>
  <c r="AM60" i="24"/>
  <c r="AL60" i="24"/>
  <c r="AK60" i="24"/>
  <c r="AJ60" i="24"/>
  <c r="AI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H60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H59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T58" i="24"/>
  <c r="AS58" i="24"/>
  <c r="AR58" i="24"/>
  <c r="AQ58" i="24"/>
  <c r="AP58" i="24"/>
  <c r="AO58" i="24"/>
  <c r="AN58" i="24"/>
  <c r="AM58" i="24"/>
  <c r="AL58" i="24"/>
  <c r="AK58" i="24"/>
  <c r="AJ58" i="24"/>
  <c r="AI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H58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H57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H56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T55" i="24"/>
  <c r="AS55" i="24"/>
  <c r="AR55" i="24"/>
  <c r="AQ55" i="24"/>
  <c r="AP55" i="24"/>
  <c r="AO55" i="24"/>
  <c r="AN55" i="24"/>
  <c r="AM55" i="24"/>
  <c r="AL55" i="24"/>
  <c r="AK55" i="24"/>
  <c r="AJ55" i="24"/>
  <c r="AI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H55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H54" i="24"/>
  <c r="BH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H51" i="24"/>
  <c r="BH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H50" i="24"/>
  <c r="BH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H49" i="24"/>
  <c r="BH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H48" i="24"/>
  <c r="BH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G47" i="24"/>
  <c r="AF47" i="24"/>
  <c r="AE47" i="24"/>
  <c r="AD47" i="24"/>
  <c r="AC47" i="24"/>
  <c r="AB47" i="24"/>
  <c r="AA47" i="24"/>
  <c r="Z47" i="24"/>
  <c r="AH47" i="24" s="1"/>
  <c r="Y47" i="24"/>
  <c r="X47" i="24"/>
  <c r="W47" i="24"/>
  <c r="V47" i="24"/>
  <c r="U47" i="24"/>
  <c r="H47" i="24"/>
  <c r="BH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H46" i="24"/>
  <c r="BH45" i="24"/>
  <c r="AT45" i="24"/>
  <c r="AS45" i="24"/>
  <c r="AR45" i="24"/>
  <c r="AQ45" i="24"/>
  <c r="AP45" i="24"/>
  <c r="AO45" i="24"/>
  <c r="AN45" i="24"/>
  <c r="AM45" i="24"/>
  <c r="AL45" i="24"/>
  <c r="AK45" i="24"/>
  <c r="AJ45" i="24"/>
  <c r="AI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H45" i="24"/>
  <c r="BH44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H44" i="24"/>
  <c r="BH43" i="24"/>
  <c r="AT43" i="24"/>
  <c r="AS43" i="24"/>
  <c r="AR43" i="24"/>
  <c r="AQ43" i="24"/>
  <c r="AP43" i="24"/>
  <c r="AO43" i="24"/>
  <c r="AN43" i="24"/>
  <c r="AM43" i="24"/>
  <c r="AL43" i="24"/>
  <c r="AK43" i="24"/>
  <c r="AJ43" i="24"/>
  <c r="AI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H43" i="24"/>
  <c r="BH42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H42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T39" i="24"/>
  <c r="AS39" i="24"/>
  <c r="AR39" i="24"/>
  <c r="AQ39" i="24"/>
  <c r="AP39" i="24"/>
  <c r="AO39" i="24"/>
  <c r="AN39" i="24"/>
  <c r="AM39" i="24"/>
  <c r="AL39" i="24"/>
  <c r="AK39" i="24"/>
  <c r="AJ39" i="24"/>
  <c r="AI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H39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T38" i="24"/>
  <c r="AS38" i="24"/>
  <c r="AR38" i="24"/>
  <c r="AQ38" i="24"/>
  <c r="AP38" i="24"/>
  <c r="AO38" i="24"/>
  <c r="AN38" i="24"/>
  <c r="AM38" i="24"/>
  <c r="AL38" i="24"/>
  <c r="AK38" i="24"/>
  <c r="AJ38" i="24"/>
  <c r="AI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H38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H37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T36" i="24"/>
  <c r="AS36" i="24"/>
  <c r="AR36" i="24"/>
  <c r="AQ36" i="24"/>
  <c r="AP36" i="24"/>
  <c r="AO36" i="24"/>
  <c r="AN36" i="24"/>
  <c r="AM36" i="24"/>
  <c r="AL36" i="24"/>
  <c r="AK36" i="24"/>
  <c r="AJ36" i="24"/>
  <c r="AI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H36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H35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T34" i="24"/>
  <c r="AS34" i="24"/>
  <c r="AR34" i="24"/>
  <c r="AQ34" i="24"/>
  <c r="AP34" i="24"/>
  <c r="AO34" i="24"/>
  <c r="AN34" i="24"/>
  <c r="AM34" i="24"/>
  <c r="AL34" i="24"/>
  <c r="AK34" i="24"/>
  <c r="AJ34" i="24"/>
  <c r="AI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H34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T33" i="24"/>
  <c r="AS33" i="24"/>
  <c r="AR33" i="24"/>
  <c r="AQ33" i="24"/>
  <c r="AP33" i="24"/>
  <c r="AO33" i="24"/>
  <c r="AN33" i="24"/>
  <c r="AM33" i="24"/>
  <c r="AL33" i="24"/>
  <c r="AK33" i="24"/>
  <c r="AJ33" i="24"/>
  <c r="AI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H33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H32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T31" i="24"/>
  <c r="AS31" i="24"/>
  <c r="AR31" i="24"/>
  <c r="AQ31" i="24"/>
  <c r="AP31" i="24"/>
  <c r="AO31" i="24"/>
  <c r="AN31" i="24"/>
  <c r="AM31" i="24"/>
  <c r="AL31" i="24"/>
  <c r="AK31" i="24"/>
  <c r="AJ31" i="24"/>
  <c r="AI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H31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T30" i="24"/>
  <c r="AS30" i="24"/>
  <c r="AR30" i="24"/>
  <c r="AQ30" i="24"/>
  <c r="AP30" i="24"/>
  <c r="AO30" i="24"/>
  <c r="AN30" i="24"/>
  <c r="AM30" i="24"/>
  <c r="AL30" i="24"/>
  <c r="AK30" i="24"/>
  <c r="AJ30" i="24"/>
  <c r="AI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H30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T27" i="24"/>
  <c r="AS27" i="24"/>
  <c r="AR27" i="24"/>
  <c r="AQ27" i="24"/>
  <c r="AP27" i="24"/>
  <c r="AO27" i="24"/>
  <c r="AN27" i="24"/>
  <c r="AM27" i="24"/>
  <c r="AL27" i="24"/>
  <c r="AK27" i="24"/>
  <c r="AJ27" i="24"/>
  <c r="AI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H27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T26" i="24"/>
  <c r="AS26" i="24"/>
  <c r="AR26" i="24"/>
  <c r="AQ26" i="24"/>
  <c r="AP26" i="24"/>
  <c r="AO26" i="24"/>
  <c r="AN26" i="24"/>
  <c r="AM26" i="24"/>
  <c r="AL26" i="24"/>
  <c r="AK26" i="24"/>
  <c r="AJ26" i="24"/>
  <c r="AI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H26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T25" i="24"/>
  <c r="AS25" i="24"/>
  <c r="AR25" i="24"/>
  <c r="AQ25" i="24"/>
  <c r="AP25" i="24"/>
  <c r="AO25" i="24"/>
  <c r="AN25" i="24"/>
  <c r="AM25" i="24"/>
  <c r="AL25" i="24"/>
  <c r="AK25" i="24"/>
  <c r="AJ25" i="24"/>
  <c r="AI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H25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T24" i="24"/>
  <c r="AS24" i="24"/>
  <c r="AR24" i="24"/>
  <c r="AQ24" i="24"/>
  <c r="AP24" i="24"/>
  <c r="AO24" i="24"/>
  <c r="AN24" i="24"/>
  <c r="AM24" i="24"/>
  <c r="AL24" i="24"/>
  <c r="AK24" i="24"/>
  <c r="AJ24" i="24"/>
  <c r="AI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H24" i="24"/>
  <c r="BG23" i="24"/>
  <c r="BF23" i="24"/>
  <c r="BE23" i="24"/>
  <c r="BD23" i="24"/>
  <c r="BC23" i="24"/>
  <c r="BB23" i="24"/>
  <c r="BA23" i="24"/>
  <c r="AZ23" i="24"/>
  <c r="AY23" i="24"/>
  <c r="AX23" i="24"/>
  <c r="AW23" i="24"/>
  <c r="AV23" i="24"/>
  <c r="AT23" i="24"/>
  <c r="AS23" i="24"/>
  <c r="AR23" i="24"/>
  <c r="AQ23" i="24"/>
  <c r="AP23" i="24"/>
  <c r="AO23" i="24"/>
  <c r="AN23" i="24"/>
  <c r="AM23" i="24"/>
  <c r="AL23" i="24"/>
  <c r="AK23" i="24"/>
  <c r="AJ23" i="24"/>
  <c r="AI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H23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T22" i="24"/>
  <c r="AS22" i="24"/>
  <c r="AR22" i="24"/>
  <c r="AQ22" i="24"/>
  <c r="AP22" i="24"/>
  <c r="AO22" i="24"/>
  <c r="AN22" i="24"/>
  <c r="AM22" i="24"/>
  <c r="AL22" i="24"/>
  <c r="AK22" i="24"/>
  <c r="AJ22" i="24"/>
  <c r="AI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H22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T21" i="24"/>
  <c r="AS21" i="24"/>
  <c r="AR21" i="24"/>
  <c r="AQ21" i="24"/>
  <c r="AP21" i="24"/>
  <c r="AO21" i="24"/>
  <c r="AN21" i="24"/>
  <c r="AM21" i="24"/>
  <c r="AL21" i="24"/>
  <c r="AK21" i="24"/>
  <c r="AJ21" i="24"/>
  <c r="AI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H21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T20" i="24"/>
  <c r="AS20" i="24"/>
  <c r="AR20" i="24"/>
  <c r="AQ20" i="24"/>
  <c r="AP20" i="24"/>
  <c r="AO20" i="24"/>
  <c r="AN20" i="24"/>
  <c r="AM20" i="24"/>
  <c r="AL20" i="24"/>
  <c r="AK20" i="24"/>
  <c r="AJ20" i="24"/>
  <c r="AI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H20" i="24"/>
  <c r="BG19" i="24"/>
  <c r="BF19" i="24"/>
  <c r="BE19" i="24"/>
  <c r="BD19" i="24"/>
  <c r="BC19" i="24"/>
  <c r="BB19" i="24"/>
  <c r="BA19" i="24"/>
  <c r="AZ19" i="24"/>
  <c r="AY19" i="24"/>
  <c r="AX19" i="24"/>
  <c r="AW19" i="24"/>
  <c r="AV19" i="24"/>
  <c r="AT19" i="24"/>
  <c r="AS19" i="24"/>
  <c r="AR19" i="24"/>
  <c r="AQ19" i="24"/>
  <c r="AP19" i="24"/>
  <c r="AO19" i="24"/>
  <c r="AN19" i="24"/>
  <c r="AM19" i="24"/>
  <c r="AL19" i="24"/>
  <c r="AK19" i="24"/>
  <c r="AJ19" i="24"/>
  <c r="AI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H19" i="24"/>
  <c r="BG18" i="24"/>
  <c r="BF18" i="24"/>
  <c r="BE18" i="24"/>
  <c r="BD18" i="24"/>
  <c r="BC18" i="24"/>
  <c r="BB18" i="24"/>
  <c r="BA18" i="24"/>
  <c r="AZ18" i="24"/>
  <c r="AY18" i="24"/>
  <c r="AX18" i="24"/>
  <c r="AW18" i="24"/>
  <c r="AV18" i="24"/>
  <c r="AT18" i="24"/>
  <c r="AS18" i="24"/>
  <c r="AR18" i="24"/>
  <c r="AQ18" i="24"/>
  <c r="AP18" i="24"/>
  <c r="AO18" i="24"/>
  <c r="AN18" i="24"/>
  <c r="AM18" i="24"/>
  <c r="AL18" i="24"/>
  <c r="AK18" i="24"/>
  <c r="AJ18" i="24"/>
  <c r="AI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H18" i="24"/>
  <c r="BG17" i="24"/>
  <c r="BF17" i="24"/>
  <c r="BE17" i="24"/>
  <c r="BD17" i="24"/>
  <c r="BC17" i="24"/>
  <c r="BB17" i="24"/>
  <c r="BA17" i="24"/>
  <c r="AZ17" i="24"/>
  <c r="AY17" i="24"/>
  <c r="AX17" i="24"/>
  <c r="AW17" i="24"/>
  <c r="AV17" i="24"/>
  <c r="AT17" i="24"/>
  <c r="AS17" i="24"/>
  <c r="AR17" i="24"/>
  <c r="AQ17" i="24"/>
  <c r="AP17" i="24"/>
  <c r="AO17" i="24"/>
  <c r="AN17" i="24"/>
  <c r="AM17" i="24"/>
  <c r="AL17" i="24"/>
  <c r="AK17" i="24"/>
  <c r="AJ17" i="24"/>
  <c r="AI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BG15" i="24"/>
  <c r="BF15" i="24"/>
  <c r="BE15" i="24"/>
  <c r="BD15" i="24"/>
  <c r="BC15" i="24"/>
  <c r="BB15" i="24"/>
  <c r="BA15" i="24"/>
  <c r="AZ15" i="24"/>
  <c r="AY15" i="24"/>
  <c r="AX15" i="24"/>
  <c r="AW15" i="24"/>
  <c r="AV15" i="24"/>
  <c r="AT15" i="24"/>
  <c r="AS15" i="24"/>
  <c r="AR15" i="24"/>
  <c r="AQ15" i="24"/>
  <c r="AP15" i="24"/>
  <c r="AO15" i="24"/>
  <c r="AN15" i="24"/>
  <c r="AM15" i="24"/>
  <c r="AL15" i="24"/>
  <c r="AK15" i="24"/>
  <c r="AJ15" i="24"/>
  <c r="AI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BG13" i="24"/>
  <c r="BF13" i="24"/>
  <c r="BE13" i="24"/>
  <c r="BD13" i="24"/>
  <c r="BC13" i="24"/>
  <c r="BB13" i="24"/>
  <c r="BA13" i="24"/>
  <c r="AZ13" i="24"/>
  <c r="AY13" i="24"/>
  <c r="AX13" i="24"/>
  <c r="AW13" i="24"/>
  <c r="AV13" i="24"/>
  <c r="AT13" i="24"/>
  <c r="AS13" i="24"/>
  <c r="AR13" i="24"/>
  <c r="AQ13" i="24"/>
  <c r="AP13" i="24"/>
  <c r="AO13" i="24"/>
  <c r="AN13" i="24"/>
  <c r="AM13" i="24"/>
  <c r="AL13" i="24"/>
  <c r="AK13" i="24"/>
  <c r="AJ13" i="24"/>
  <c r="AI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BG12" i="24"/>
  <c r="BF12" i="24"/>
  <c r="BE12" i="24"/>
  <c r="BD12" i="24"/>
  <c r="BC12" i="24"/>
  <c r="BB12" i="24"/>
  <c r="BA12" i="24"/>
  <c r="AZ12" i="24"/>
  <c r="AY12" i="24"/>
  <c r="AX12" i="24"/>
  <c r="AW12" i="24"/>
  <c r="AV12" i="24"/>
  <c r="AT12" i="24"/>
  <c r="AS12" i="24"/>
  <c r="AR12" i="24"/>
  <c r="AQ12" i="24"/>
  <c r="AP12" i="24"/>
  <c r="AO12" i="24"/>
  <c r="AN12" i="24"/>
  <c r="AM12" i="24"/>
  <c r="AL12" i="24"/>
  <c r="AK12" i="24"/>
  <c r="AJ12" i="24"/>
  <c r="AI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T10" i="24"/>
  <c r="AS10" i="24"/>
  <c r="AR10" i="24"/>
  <c r="AQ10" i="24"/>
  <c r="AP10" i="24"/>
  <c r="AO10" i="24"/>
  <c r="AN10" i="24"/>
  <c r="AM10" i="24"/>
  <c r="AL10" i="24"/>
  <c r="AK10" i="24"/>
  <c r="AJ10" i="24"/>
  <c r="AI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BG9" i="24"/>
  <c r="BF9" i="24"/>
  <c r="BE9" i="24"/>
  <c r="BD9" i="24"/>
  <c r="BC9" i="24"/>
  <c r="BB9" i="24"/>
  <c r="BA9" i="24"/>
  <c r="AZ9" i="24"/>
  <c r="AY9" i="24"/>
  <c r="AX9" i="24"/>
  <c r="AW9" i="24"/>
  <c r="AV9" i="24"/>
  <c r="AT9" i="24"/>
  <c r="AS9" i="24"/>
  <c r="AR9" i="24"/>
  <c r="AQ9" i="24"/>
  <c r="AP9" i="24"/>
  <c r="AO9" i="24"/>
  <c r="AN9" i="24"/>
  <c r="AM9" i="24"/>
  <c r="AL9" i="24"/>
  <c r="AK9" i="24"/>
  <c r="AJ9" i="24"/>
  <c r="AI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G8" i="24"/>
  <c r="AF8" i="24"/>
  <c r="AE8" i="24"/>
  <c r="AD8" i="24"/>
  <c r="AC8" i="24"/>
  <c r="AB8" i="24"/>
  <c r="AA8" i="24"/>
  <c r="Z8" i="24"/>
  <c r="Y8" i="24"/>
  <c r="X8" i="24"/>
  <c r="W8" i="24"/>
  <c r="V8" i="24" a="1"/>
  <c r="V8" i="24" s="1"/>
  <c r="AH8" i="24" s="1"/>
  <c r="U8" i="24"/>
  <c r="AH43" i="24" l="1"/>
  <c r="AU49" i="24"/>
  <c r="AH51" i="24"/>
  <c r="AU58" i="24"/>
  <c r="AH71" i="24"/>
  <c r="BH71" i="24"/>
  <c r="AU73" i="24"/>
  <c r="BH14" i="24"/>
  <c r="BH10" i="24"/>
  <c r="AU8" i="24"/>
  <c r="AH9" i="24"/>
  <c r="BH9" i="24"/>
  <c r="BH12" i="24"/>
  <c r="AU13" i="24"/>
  <c r="BH13" i="24"/>
  <c r="AH17" i="24"/>
  <c r="BH17" i="24"/>
  <c r="AU19" i="24"/>
  <c r="AH21" i="24"/>
  <c r="AH22" i="24"/>
  <c r="AH23" i="24"/>
  <c r="BH25" i="24"/>
  <c r="AU27" i="24"/>
  <c r="AU30" i="24"/>
  <c r="AH31" i="24"/>
  <c r="AH33" i="24"/>
  <c r="BH35" i="24"/>
  <c r="AU37" i="24"/>
  <c r="AU38" i="24"/>
  <c r="AH39" i="24"/>
  <c r="AH42" i="24"/>
  <c r="AU44" i="24"/>
  <c r="AH50" i="24"/>
  <c r="AU54" i="24"/>
  <c r="AU55" i="24"/>
  <c r="AH56" i="24"/>
  <c r="AU56" i="24"/>
  <c r="AH58" i="24"/>
  <c r="BH60" i="24"/>
  <c r="AU62" i="24"/>
  <c r="AH64" i="24"/>
  <c r="AU64" i="24"/>
  <c r="BH64" i="24"/>
  <c r="AU66" i="24"/>
  <c r="AH72" i="24"/>
  <c r="BH72" i="24"/>
  <c r="BH73" i="24"/>
  <c r="BH68" i="24"/>
  <c r="AH11" i="24"/>
  <c r="AH14" i="24"/>
  <c r="AH15" i="24"/>
  <c r="AU16" i="24"/>
  <c r="AU22" i="24"/>
  <c r="AH24" i="24"/>
  <c r="BH24" i="24"/>
  <c r="AH25" i="24"/>
  <c r="BH26" i="24"/>
  <c r="AU32" i="24"/>
  <c r="AH34" i="24"/>
  <c r="BH34" i="24"/>
  <c r="AH35" i="24"/>
  <c r="BH36" i="24"/>
  <c r="AU42" i="24"/>
  <c r="AH46" i="24"/>
  <c r="AU46" i="24"/>
  <c r="AU50" i="24"/>
  <c r="BH55" i="24"/>
  <c r="AU57" i="24"/>
  <c r="AH59" i="24"/>
  <c r="AH60" i="24"/>
  <c r="AH61" i="24"/>
  <c r="BH63" i="24"/>
  <c r="BH65" i="24"/>
  <c r="AH68" i="24"/>
  <c r="AH69" i="24"/>
  <c r="AU69" i="24"/>
  <c r="AH63" i="24"/>
  <c r="BH8" i="24"/>
  <c r="AU12" i="24"/>
  <c r="BH16" i="24"/>
  <c r="AU45" i="24"/>
  <c r="AH55" i="24"/>
  <c r="AH19" i="24"/>
  <c r="BH19" i="24"/>
  <c r="BH20" i="24"/>
  <c r="AU21" i="24"/>
  <c r="BH21" i="24"/>
  <c r="AU23" i="24"/>
  <c r="AU25" i="24"/>
  <c r="AH27" i="24"/>
  <c r="BH27" i="24"/>
  <c r="AU31" i="24"/>
  <c r="BH31" i="24"/>
  <c r="AU33" i="24"/>
  <c r="AH37" i="24"/>
  <c r="BH37" i="24"/>
  <c r="BH38" i="24"/>
  <c r="AU39" i="24"/>
  <c r="BH39" i="24"/>
  <c r="AH44" i="24"/>
  <c r="AH48" i="24"/>
  <c r="AH49" i="24"/>
  <c r="AH54" i="24"/>
  <c r="BH54" i="24"/>
  <c r="BH56" i="24"/>
  <c r="AU60" i="24"/>
  <c r="AH62" i="24"/>
  <c r="BH62" i="24"/>
  <c r="AH66" i="24"/>
  <c r="AU68" i="24"/>
  <c r="AU70" i="24"/>
  <c r="BH70" i="24"/>
  <c r="AU72" i="24"/>
  <c r="BH30" i="24"/>
  <c r="AU9" i="24"/>
  <c r="AH10" i="24"/>
  <c r="AU17" i="24"/>
  <c r="AH20" i="24"/>
  <c r="BH23" i="24"/>
  <c r="AU43" i="24"/>
  <c r="AU47" i="24"/>
  <c r="AU48" i="24"/>
  <c r="AU51" i="24"/>
  <c r="AU65" i="24"/>
  <c r="AH70" i="24"/>
  <c r="AH16" i="24"/>
  <c r="AU14" i="24"/>
  <c r="AU11" i="24"/>
  <c r="BH11" i="24"/>
  <c r="AU15" i="24"/>
  <c r="BH15" i="24"/>
  <c r="AH18" i="24"/>
  <c r="AU18" i="24"/>
  <c r="AU20" i="24"/>
  <c r="BH22" i="24"/>
  <c r="AU24" i="24"/>
  <c r="AH26" i="24"/>
  <c r="AU26" i="24"/>
  <c r="AH30" i="24"/>
  <c r="BH32" i="24"/>
  <c r="BH33" i="24"/>
  <c r="AU34" i="24"/>
  <c r="AU35" i="24"/>
  <c r="AH36" i="24"/>
  <c r="AU36" i="24"/>
  <c r="AH38" i="24"/>
  <c r="AH57" i="24"/>
  <c r="BH57" i="24"/>
  <c r="BH58" i="24"/>
  <c r="AU59" i="24"/>
  <c r="BH59" i="24"/>
  <c r="AU61" i="24"/>
  <c r="AH65" i="24"/>
  <c r="AH67" i="24"/>
  <c r="AU67" i="24"/>
  <c r="BH67" i="24"/>
  <c r="BH69" i="24"/>
  <c r="AU71" i="24"/>
  <c r="BH18" i="24"/>
  <c r="AH12" i="24"/>
  <c r="AU10" i="24"/>
  <c r="AH13" i="24"/>
  <c r="AH32" i="24"/>
  <c r="AH45" i="24"/>
  <c r="BH61" i="24"/>
  <c r="AU63" i="24"/>
  <c r="BH66" i="24"/>
  <c r="AH73" i="24"/>
  <c r="AH29" i="19" l="1"/>
  <c r="H281" i="22" l="1"/>
  <c r="BG41" i="19" s="1"/>
  <c r="G281" i="22"/>
  <c r="AT41" i="19" s="1"/>
  <c r="H280" i="22"/>
  <c r="AW40" i="19" s="1"/>
  <c r="G280" i="22"/>
  <c r="AJ40" i="19" s="1"/>
  <c r="J37" i="20" s="1"/>
  <c r="T38" i="20" l="1"/>
  <c r="J268" i="22"/>
  <c r="F268" i="22" s="1"/>
  <c r="AE39" i="19" s="1"/>
  <c r="R36" i="20" s="1"/>
  <c r="J267" i="22"/>
  <c r="F267" i="22" s="1"/>
  <c r="W38" i="19" s="1"/>
  <c r="J35" i="20" s="1"/>
  <c r="J266" i="22"/>
  <c r="F266" i="22" s="1"/>
  <c r="AA34" i="19" s="1"/>
  <c r="N31" i="20" s="1"/>
  <c r="J265" i="22"/>
  <c r="F265" i="22" s="1"/>
  <c r="J264" i="22"/>
  <c r="F264" i="22" s="1"/>
  <c r="J263" i="22"/>
  <c r="F263" i="22" s="1"/>
  <c r="J262" i="22"/>
  <c r="F262" i="22" s="1"/>
  <c r="J261" i="22"/>
  <c r="F261" i="22" s="1"/>
  <c r="J260" i="22"/>
  <c r="F260" i="22" s="1"/>
  <c r="J259" i="22"/>
  <c r="F259" i="22" s="1"/>
  <c r="J258" i="22"/>
  <c r="F258" i="22" s="1"/>
  <c r="J257" i="22"/>
  <c r="F257" i="22" s="1"/>
  <c r="AG33" i="19" s="1"/>
  <c r="T30" i="20" s="1"/>
  <c r="J256" i="22"/>
  <c r="F256" i="22" s="1"/>
  <c r="J255" i="22"/>
  <c r="F255" i="22" s="1"/>
  <c r="J254" i="22"/>
  <c r="F254" i="22" s="1"/>
  <c r="J253" i="22"/>
  <c r="F253" i="22" s="1"/>
  <c r="J252" i="22"/>
  <c r="F252" i="22" s="1"/>
  <c r="J251" i="22"/>
  <c r="F251" i="22" s="1"/>
  <c r="J250" i="22"/>
  <c r="F250" i="22" s="1"/>
  <c r="J249" i="22"/>
  <c r="F249" i="22" s="1"/>
  <c r="J248" i="22"/>
  <c r="F248" i="22" s="1"/>
  <c r="J247" i="22"/>
  <c r="F247" i="22" s="1"/>
  <c r="J246" i="22"/>
  <c r="F246" i="22" s="1"/>
  <c r="J245" i="22"/>
  <c r="F245" i="22" s="1"/>
  <c r="V32" i="19" l="1"/>
  <c r="I29" i="20" s="1"/>
  <c r="X32" i="19"/>
  <c r="K29" i="20" s="1"/>
  <c r="AU62" i="19"/>
  <c r="BH57" i="19"/>
  <c r="BH65" i="19"/>
  <c r="AH65" i="19"/>
  <c r="AH63" i="19"/>
  <c r="AU60" i="19"/>
  <c r="BH59" i="19"/>
  <c r="AH57" i="19"/>
  <c r="AU65" i="19"/>
  <c r="AU63" i="19"/>
  <c r="BH62" i="19"/>
  <c r="BH60" i="19"/>
  <c r="AH60" i="19"/>
  <c r="AH58" i="19"/>
  <c r="AU57" i="19"/>
  <c r="AU61" i="19"/>
  <c r="BH64" i="19"/>
  <c r="AU64" i="19"/>
  <c r="AH64" i="19"/>
  <c r="BH63" i="19"/>
  <c r="AH62" i="19"/>
  <c r="BH61" i="19"/>
  <c r="AH61" i="19"/>
  <c r="AU59" i="19"/>
  <c r="AH59" i="19"/>
  <c r="BH58" i="19"/>
  <c r="AU58" i="19"/>
  <c r="G30" i="20"/>
  <c r="G31" i="20"/>
  <c r="G32" i="20"/>
  <c r="G33" i="20"/>
  <c r="G34" i="20"/>
  <c r="G35" i="20"/>
  <c r="G36" i="20"/>
  <c r="G37" i="20"/>
  <c r="G38" i="20"/>
  <c r="G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F29" i="20"/>
  <c r="E29" i="20"/>
  <c r="U33" i="19"/>
  <c r="U35" i="19"/>
  <c r="U36" i="19"/>
  <c r="U37" i="19"/>
  <c r="U32" i="19"/>
  <c r="H30" i="20"/>
  <c r="H31" i="20"/>
  <c r="H32" i="20"/>
  <c r="H33" i="20"/>
  <c r="H34" i="20"/>
  <c r="H35" i="20"/>
  <c r="H36" i="20"/>
  <c r="H37" i="20"/>
  <c r="H38" i="20"/>
  <c r="H29" i="20"/>
  <c r="U33" i="20" l="1"/>
  <c r="AH36" i="19"/>
  <c r="AH37" i="19"/>
  <c r="AH35" i="19"/>
  <c r="U32" i="20"/>
  <c r="U34" i="20"/>
  <c r="U34" i="19" l="1"/>
  <c r="U38" i="19" l="1"/>
  <c r="AH38" i="19"/>
  <c r="U39" i="19"/>
  <c r="AH40" i="19" l="1"/>
  <c r="U40" i="19"/>
  <c r="BH40" i="19"/>
  <c r="U35" i="20"/>
  <c r="AH39" i="19"/>
  <c r="AU40" i="19"/>
  <c r="U41" i="19"/>
  <c r="U37" i="20" l="1"/>
  <c r="U36" i="20"/>
  <c r="BH41" i="19"/>
  <c r="AU41" i="19"/>
  <c r="AH41" i="19"/>
  <c r="U38" i="20" l="1"/>
  <c r="E10" i="20" l="1"/>
  <c r="H55" i="20" l="1"/>
  <c r="H64" i="20"/>
  <c r="H65" i="20"/>
  <c r="H66" i="20"/>
  <c r="H67" i="20"/>
  <c r="H68" i="20"/>
  <c r="H69" i="20"/>
  <c r="H70" i="20"/>
  <c r="H18" i="20"/>
  <c r="H19" i="20"/>
  <c r="H20" i="20"/>
  <c r="H21" i="20"/>
  <c r="H11" i="20"/>
  <c r="H12" i="20"/>
  <c r="H13" i="20"/>
  <c r="H14" i="20"/>
  <c r="H42" i="20"/>
  <c r="H43" i="20"/>
  <c r="H44" i="20"/>
  <c r="E64" i="20"/>
  <c r="F64" i="20"/>
  <c r="G64" i="20"/>
  <c r="E65" i="20"/>
  <c r="F65" i="20"/>
  <c r="G65" i="20"/>
  <c r="E66" i="20"/>
  <c r="F66" i="20"/>
  <c r="G66" i="20"/>
  <c r="E67" i="20"/>
  <c r="F67" i="20"/>
  <c r="G67" i="20"/>
  <c r="E68" i="20"/>
  <c r="F68" i="20"/>
  <c r="G68" i="20"/>
  <c r="E69" i="20"/>
  <c r="F69" i="20"/>
  <c r="G69" i="20"/>
  <c r="E70" i="20"/>
  <c r="F70" i="20"/>
  <c r="G70" i="20"/>
  <c r="E71" i="20"/>
  <c r="F71" i="20"/>
  <c r="G71" i="20"/>
  <c r="E72" i="20"/>
  <c r="F72" i="20"/>
  <c r="G72" i="20"/>
  <c r="G63" i="20"/>
  <c r="F63" i="20"/>
  <c r="E63" i="20"/>
  <c r="G62" i="20"/>
  <c r="F62" i="20"/>
  <c r="E62" i="20"/>
  <c r="G61" i="20"/>
  <c r="F61" i="20"/>
  <c r="E61" i="20"/>
  <c r="G60" i="20"/>
  <c r="F60" i="20"/>
  <c r="E60" i="20"/>
  <c r="G59" i="20"/>
  <c r="F59" i="20"/>
  <c r="E59" i="20"/>
  <c r="G58" i="20"/>
  <c r="F58" i="20"/>
  <c r="E58" i="20"/>
  <c r="G57" i="20"/>
  <c r="F57" i="20"/>
  <c r="E57" i="20"/>
  <c r="G56" i="20"/>
  <c r="F56" i="20"/>
  <c r="E56" i="20"/>
  <c r="G55" i="20"/>
  <c r="F55" i="20"/>
  <c r="E55" i="20"/>
  <c r="G54" i="20"/>
  <c r="F54" i="20"/>
  <c r="E54" i="20"/>
  <c r="G53" i="20"/>
  <c r="F53" i="20"/>
  <c r="E53" i="20"/>
  <c r="E42" i="20"/>
  <c r="F42" i="20"/>
  <c r="G42" i="20"/>
  <c r="E43" i="20"/>
  <c r="F43" i="20"/>
  <c r="G43" i="20"/>
  <c r="E44" i="20"/>
  <c r="F44" i="20"/>
  <c r="G44" i="20"/>
  <c r="E45" i="20"/>
  <c r="F45" i="20"/>
  <c r="G45" i="20"/>
  <c r="E46" i="20"/>
  <c r="F46" i="20"/>
  <c r="G46" i="20"/>
  <c r="E47" i="20"/>
  <c r="F47" i="20"/>
  <c r="G47" i="20"/>
  <c r="E48" i="20"/>
  <c r="F48" i="20"/>
  <c r="G48" i="20"/>
  <c r="E49" i="20"/>
  <c r="F49" i="20"/>
  <c r="G49" i="20"/>
  <c r="E50" i="20"/>
  <c r="F50" i="20"/>
  <c r="G50" i="20"/>
  <c r="F41" i="20"/>
  <c r="G41" i="20"/>
  <c r="E41" i="20"/>
  <c r="E8" i="20"/>
  <c r="F8" i="20"/>
  <c r="G8" i="20"/>
  <c r="E9" i="20"/>
  <c r="F9" i="20"/>
  <c r="G9" i="20"/>
  <c r="F10" i="20"/>
  <c r="G10" i="20"/>
  <c r="E11" i="20"/>
  <c r="F11" i="20"/>
  <c r="G11" i="20"/>
  <c r="E12" i="20"/>
  <c r="F12" i="20"/>
  <c r="G12" i="20"/>
  <c r="E13" i="20"/>
  <c r="F13" i="20"/>
  <c r="G13" i="20"/>
  <c r="E14" i="20"/>
  <c r="F14" i="20"/>
  <c r="G14" i="20"/>
  <c r="E15" i="20"/>
  <c r="F15" i="20"/>
  <c r="G15" i="20"/>
  <c r="E16" i="20"/>
  <c r="F16" i="20"/>
  <c r="G16" i="20"/>
  <c r="E17" i="20"/>
  <c r="F17" i="20"/>
  <c r="G17" i="20"/>
  <c r="E18" i="20"/>
  <c r="F18" i="20"/>
  <c r="G18" i="20"/>
  <c r="F19" i="20"/>
  <c r="G19" i="20"/>
  <c r="F20" i="20"/>
  <c r="G20" i="20"/>
  <c r="F21" i="20"/>
  <c r="G21" i="20"/>
  <c r="F22" i="20"/>
  <c r="G22" i="20"/>
  <c r="H22" i="20"/>
  <c r="E23" i="20"/>
  <c r="F23" i="20"/>
  <c r="G23" i="20"/>
  <c r="E24" i="20"/>
  <c r="F24" i="20"/>
  <c r="G24" i="20"/>
  <c r="E25" i="20"/>
  <c r="F25" i="20"/>
  <c r="G25" i="20"/>
  <c r="E26" i="20"/>
  <c r="F26" i="20"/>
  <c r="G26" i="20"/>
  <c r="F7" i="20"/>
  <c r="G7" i="20"/>
  <c r="E7" i="20"/>
  <c r="U60" i="19"/>
  <c r="U61" i="19"/>
  <c r="U62" i="19"/>
  <c r="U63" i="19"/>
  <c r="U64" i="19"/>
  <c r="U65" i="19"/>
  <c r="U67" i="19"/>
  <c r="U68" i="19"/>
  <c r="U69" i="19"/>
  <c r="U70" i="19"/>
  <c r="U71" i="19"/>
  <c r="U72" i="19"/>
  <c r="U73" i="19"/>
  <c r="U74" i="19"/>
  <c r="U75" i="19"/>
  <c r="U45" i="19"/>
  <c r="U46" i="19"/>
  <c r="U47" i="19"/>
  <c r="U48" i="19"/>
  <c r="U49" i="19"/>
  <c r="U50" i="19"/>
  <c r="U51" i="19"/>
  <c r="U52" i="19"/>
  <c r="U53" i="19"/>
  <c r="U14" i="19"/>
  <c r="U15" i="19"/>
  <c r="U16" i="19"/>
  <c r="U17" i="19"/>
  <c r="U18" i="19"/>
  <c r="U19" i="19"/>
  <c r="U20" i="19"/>
  <c r="U23" i="19"/>
  <c r="U24" i="19"/>
  <c r="U25" i="19"/>
  <c r="U26" i="19"/>
  <c r="U56" i="19"/>
  <c r="H53" i="20"/>
  <c r="H54" i="20"/>
  <c r="U44" i="19"/>
  <c r="H45" i="20"/>
  <c r="H46" i="20"/>
  <c r="H47" i="20"/>
  <c r="H48" i="20"/>
  <c r="H49" i="20"/>
  <c r="H50" i="20"/>
  <c r="U20" i="20" l="1"/>
  <c r="AH32" i="19"/>
  <c r="U29" i="20"/>
  <c r="AH34" i="19"/>
  <c r="U31" i="20"/>
  <c r="U30" i="20"/>
  <c r="AH33" i="19"/>
  <c r="U57" i="19"/>
  <c r="U66" i="19"/>
  <c r="U21" i="19"/>
  <c r="U71" i="20"/>
  <c r="BH68" i="19"/>
  <c r="AU23" i="19"/>
  <c r="U57" i="20"/>
  <c r="U58" i="20"/>
  <c r="U59" i="20"/>
  <c r="U60" i="20"/>
  <c r="U61" i="20"/>
  <c r="U62" i="20"/>
  <c r="U64" i="20"/>
  <c r="U65" i="20"/>
  <c r="U66" i="20"/>
  <c r="U67" i="20"/>
  <c r="U68" i="20"/>
  <c r="U69" i="20"/>
  <c r="U70" i="20"/>
  <c r="U72" i="20"/>
  <c r="BH25" i="19"/>
  <c r="AH17" i="19"/>
  <c r="AH15" i="19"/>
  <c r="BH67" i="19"/>
  <c r="AH75" i="19"/>
  <c r="AH73" i="19"/>
  <c r="AH71" i="19"/>
  <c r="AH69" i="19"/>
  <c r="BH19" i="19"/>
  <c r="AU14" i="19"/>
  <c r="AU51" i="19"/>
  <c r="AU47" i="19"/>
  <c r="AH46" i="19"/>
  <c r="U15" i="20"/>
  <c r="U16" i="20"/>
  <c r="U14" i="20"/>
  <c r="U12" i="20"/>
  <c r="U11" i="20"/>
  <c r="U13" i="20"/>
  <c r="AH25" i="19"/>
  <c r="AU50" i="19"/>
  <c r="AU46" i="19"/>
  <c r="AH74" i="19"/>
  <c r="AH72" i="19"/>
  <c r="AU68" i="19"/>
  <c r="BH15" i="19"/>
  <c r="AU18" i="19"/>
  <c r="BH17" i="19"/>
  <c r="AH51" i="19"/>
  <c r="AH47" i="19"/>
  <c r="AU17" i="19"/>
  <c r="AU24" i="19"/>
  <c r="BH23" i="19"/>
  <c r="AH23" i="19"/>
  <c r="BH75" i="19"/>
  <c r="AU75" i="19"/>
  <c r="BH73" i="19"/>
  <c r="AU73" i="19"/>
  <c r="BH71" i="19"/>
  <c r="AU71" i="19"/>
  <c r="BH69" i="19"/>
  <c r="AU69" i="19"/>
  <c r="AU19" i="19"/>
  <c r="BH14" i="19"/>
  <c r="AH53" i="19"/>
  <c r="AU52" i="19"/>
  <c r="AH52" i="19"/>
  <c r="AH49" i="19"/>
  <c r="AU48" i="19"/>
  <c r="AH48" i="19"/>
  <c r="AH67" i="19"/>
  <c r="AH18" i="19"/>
  <c r="BH16" i="19"/>
  <c r="AH24" i="19"/>
  <c r="AH45" i="19"/>
  <c r="AU67" i="19"/>
  <c r="AH19" i="19"/>
  <c r="AU16" i="19"/>
  <c r="AH16" i="19"/>
  <c r="AU15" i="19"/>
  <c r="AH14" i="19"/>
  <c r="AU53" i="19"/>
  <c r="AU49" i="19"/>
  <c r="AU45" i="19"/>
  <c r="AH70" i="19"/>
  <c r="BH18" i="19"/>
  <c r="AU25" i="19"/>
  <c r="BH24" i="19"/>
  <c r="AH50" i="19"/>
  <c r="BH74" i="19"/>
  <c r="AU74" i="19"/>
  <c r="BH72" i="19"/>
  <c r="AU72" i="19"/>
  <c r="BH70" i="19"/>
  <c r="AU70" i="19"/>
  <c r="AH68" i="19"/>
  <c r="AU56" i="19"/>
  <c r="BH56" i="19"/>
  <c r="AU44" i="19"/>
  <c r="AH56" i="19"/>
  <c r="AH44" i="19"/>
  <c r="U21" i="20" l="1"/>
  <c r="U22" i="20"/>
  <c r="C16" i="21"/>
  <c r="U58" i="19"/>
  <c r="U43" i="20"/>
  <c r="U22" i="19"/>
  <c r="U53" i="20"/>
  <c r="AU21" i="19"/>
  <c r="AH21" i="19"/>
  <c r="BH21" i="19"/>
  <c r="U49" i="20"/>
  <c r="U50" i="20"/>
  <c r="U42" i="20"/>
  <c r="U41" i="20"/>
  <c r="U46" i="20"/>
  <c r="U48" i="20"/>
  <c r="U47" i="20"/>
  <c r="U44" i="20"/>
  <c r="U45" i="20"/>
  <c r="H41" i="20"/>
  <c r="H72" i="20"/>
  <c r="H71" i="20"/>
  <c r="H63" i="20"/>
  <c r="H62" i="20"/>
  <c r="H56" i="20"/>
  <c r="H57" i="20"/>
  <c r="H58" i="20"/>
  <c r="H59" i="20"/>
  <c r="H60" i="20"/>
  <c r="H61" i="20"/>
  <c r="U27" i="19"/>
  <c r="U28" i="19"/>
  <c r="H23" i="20"/>
  <c r="H24" i="20"/>
  <c r="H25" i="20"/>
  <c r="H26" i="20"/>
  <c r="H17" i="20"/>
  <c r="H8" i="20"/>
  <c r="H9" i="20"/>
  <c r="H10" i="20"/>
  <c r="H15" i="20"/>
  <c r="H16" i="20"/>
  <c r="H7" i="20"/>
  <c r="U29" i="19"/>
  <c r="U13" i="19"/>
  <c r="U12" i="19"/>
  <c r="U11" i="19"/>
  <c r="U10" i="19"/>
  <c r="C15" i="21" l="1"/>
  <c r="U23" i="20"/>
  <c r="U26" i="20"/>
  <c r="U54" i="20"/>
  <c r="BH22" i="19"/>
  <c r="AU22" i="19"/>
  <c r="U18" i="20"/>
  <c r="U59" i="19"/>
  <c r="AH22" i="19"/>
  <c r="U25" i="20"/>
  <c r="AH66" i="19"/>
  <c r="AU66" i="19"/>
  <c r="BH66" i="19"/>
  <c r="BH11" i="19"/>
  <c r="AH26" i="19"/>
  <c r="AU20" i="19"/>
  <c r="AU28" i="19"/>
  <c r="AU26" i="19"/>
  <c r="BH27" i="19"/>
  <c r="BH20" i="19"/>
  <c r="AU27" i="19"/>
  <c r="BH28" i="19"/>
  <c r="BH26" i="19"/>
  <c r="AH28" i="19"/>
  <c r="AH27" i="19"/>
  <c r="AU29" i="19"/>
  <c r="BH29" i="19"/>
  <c r="AH20" i="19"/>
  <c r="BH10" i="19"/>
  <c r="AU10" i="19"/>
  <c r="AU11" i="19"/>
  <c r="AU13" i="19"/>
  <c r="BH13" i="19"/>
  <c r="BH12" i="19"/>
  <c r="AU12" i="19"/>
  <c r="AH11" i="19"/>
  <c r="AH13" i="19"/>
  <c r="AH12" i="19"/>
  <c r="AH10" i="19"/>
  <c r="U24" i="20" l="1"/>
  <c r="U19" i="20"/>
  <c r="U55" i="20"/>
  <c r="U63" i="20"/>
  <c r="C19" i="21" s="1"/>
  <c r="U17" i="20"/>
  <c r="U7" i="20"/>
  <c r="U9" i="20"/>
  <c r="U10" i="20"/>
  <c r="U8" i="20"/>
  <c r="C14" i="21" l="1"/>
  <c r="C13" i="21"/>
  <c r="U56" i="20"/>
  <c r="C18" i="21" l="1"/>
  <c r="C20" i="21" s="1"/>
  <c r="C17" i="21"/>
  <c r="C21" i="21" l="1"/>
  <c r="C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tc={F318B8EC-1DD6-4038-A160-3AEAB1E86260}</author>
  </authors>
  <commentList>
    <comment ref="G43" authorId="0" shapeId="0" xr:uid="{F318B8EC-1DD6-4038-A160-3AEAB1E86260}">
      <text>
        <r>
          <rPr>
            <sz val="11"/>
            <color theme="1"/>
            <rFont val="맑은 고딕"/>
            <family val="2"/>
            <charset val="129"/>
            <scheme val="minor"/>
          </rPr>
          <t>[스레드 댓글]
사용 중인 버전의 Excel에서 이 스레드 댓글을 읽을 수 있지만 파일을 이후 버전의 Excel에서 열면 편집 내용이 모두 제거됩니다. 자세한 정보: https://go.microsoft.com/fwlink/?linkid=870924.
댓글:
    Only “Carbonate_Burning_Industries” and “Glass_Production” need to consider the calculation factor.
In the case of “Carbonate_Burning_Industries”, please input the contents (0~1) of the carbonates.
In the case of “Glass_Production”, please input the recycle rate (0~1) of cullet (waste glass)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EHS이상민</author>
  </authors>
  <commentList>
    <comment ref="G41" authorId="0" shapeId="0" xr:uid="{E631955F-ADD7-4E2F-B0E4-87B53F867E4D}">
      <text>
        <r>
          <rPr>
            <b/>
            <sz val="9"/>
            <color indexed="81"/>
            <rFont val="Tahoma"/>
            <family val="2"/>
          </rPr>
          <t>EHS</t>
        </r>
        <r>
          <rPr>
            <b/>
            <sz val="9"/>
            <color indexed="81"/>
            <rFont val="돋움"/>
            <family val="3"/>
            <charset val="129"/>
          </rPr>
          <t>이상민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공정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공정상</t>
        </r>
        <r>
          <rPr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돋움"/>
            <family val="3"/>
            <charset val="129"/>
          </rPr>
          <t>탄산염</t>
        </r>
        <r>
          <rPr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유리</t>
        </r>
        <r>
          <rPr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돋움"/>
            <family val="3"/>
            <charset val="129"/>
          </rPr>
          <t>생산량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공정만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공정상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탄산염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탄산염의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함량</t>
        </r>
        <r>
          <rPr>
            <sz val="9"/>
            <color indexed="81"/>
            <rFont val="Tahoma"/>
            <family val="2"/>
          </rPr>
          <t xml:space="preserve"> (0~1)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
유리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컬릿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폐유리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재활용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(0~1) </t>
        </r>
        <r>
          <rPr>
            <sz val="9"/>
            <color indexed="81"/>
            <rFont val="돋움"/>
            <family val="3"/>
            <charset val="129"/>
          </rPr>
          <t>기재해주세요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<sst xmlns="http://schemas.openxmlformats.org/spreadsheetml/2006/main" count="1847" uniqueCount="711">
  <si>
    <t>구분</t>
    <phoneticPr fontId="4" type="noConversion"/>
  </si>
  <si>
    <t>배출원 정보</t>
    <phoneticPr fontId="4" type="noConversion"/>
  </si>
  <si>
    <t>단위</t>
    <phoneticPr fontId="4" type="noConversion"/>
  </si>
  <si>
    <t>1월</t>
    <phoneticPr fontId="4" type="noConversion"/>
  </si>
  <si>
    <t>2월</t>
    <phoneticPr fontId="4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</si>
  <si>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</si>
  <si>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</si>
  <si>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</si>
  <si>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</si>
  <si>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</si>
  <si>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</si>
  <si>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</si>
  <si>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</si>
  <si>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</si>
  <si>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</si>
  <si>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4" type="noConversion"/>
  </si>
  <si>
    <t>연료명</t>
    <phoneticPr fontId="4" type="noConversion"/>
  </si>
  <si>
    <t>순발열량</t>
    <phoneticPr fontId="4" type="noConversion"/>
  </si>
  <si>
    <t>Scope 1</t>
    <phoneticPr fontId="2" type="noConversion"/>
  </si>
  <si>
    <t>Scope 2</t>
    <phoneticPr fontId="2" type="noConversion"/>
  </si>
  <si>
    <t>고정연소</t>
    <phoneticPr fontId="4" type="noConversion"/>
  </si>
  <si>
    <t>이동연소</t>
    <phoneticPr fontId="4" type="noConversion"/>
  </si>
  <si>
    <t>Scope 1
(직접 배출)</t>
    <phoneticPr fontId="4" type="noConversion"/>
  </si>
  <si>
    <t>Scope 2
(간접 배출)</t>
    <phoneticPr fontId="4" type="noConversion"/>
  </si>
  <si>
    <t>LNG</t>
  </si>
  <si>
    <t>LPG</t>
  </si>
  <si>
    <t>등유</t>
  </si>
  <si>
    <t>경유</t>
  </si>
  <si>
    <t>휘발유</t>
  </si>
  <si>
    <t>TJ/Gg</t>
  </si>
  <si>
    <t>윤활유</t>
  </si>
  <si>
    <t>배출시설명</t>
    <phoneticPr fontId="4" type="noConversion"/>
  </si>
  <si>
    <t>에너지산업</t>
    <phoneticPr fontId="2" type="noConversion"/>
  </si>
  <si>
    <t>CNG</t>
  </si>
  <si>
    <t>건설업</t>
    <phoneticPr fontId="2" type="noConversion"/>
  </si>
  <si>
    <t>제조업</t>
    <phoneticPr fontId="2" type="noConversion"/>
  </si>
  <si>
    <t>공공</t>
    <phoneticPr fontId="2" type="noConversion"/>
  </si>
  <si>
    <t>상업</t>
    <phoneticPr fontId="2" type="noConversion"/>
  </si>
  <si>
    <t>가정</t>
    <phoneticPr fontId="2" type="noConversion"/>
  </si>
  <si>
    <t>기타</t>
    <phoneticPr fontId="2" type="noConversion"/>
  </si>
  <si>
    <t>에너지원별 사용량 입력 (단위에 맞게 입력해주세요!!)</t>
    <phoneticPr fontId="4" type="noConversion"/>
  </si>
  <si>
    <t>L</t>
    <phoneticPr fontId="2" type="noConversion"/>
  </si>
  <si>
    <t>kWh</t>
    <phoneticPr fontId="2" type="noConversion"/>
  </si>
  <si>
    <t>공정배출</t>
    <phoneticPr fontId="2" type="noConversion"/>
  </si>
  <si>
    <t>품목/시설 정보</t>
    <phoneticPr fontId="4" type="noConversion"/>
  </si>
  <si>
    <t>전기, 스팀 사용량 입력 (단위에 맞게 입력해주세요!!)</t>
    <phoneticPr fontId="4" type="noConversion"/>
  </si>
  <si>
    <t>공정 구분</t>
    <phoneticPr fontId="4" type="noConversion"/>
  </si>
  <si>
    <t>공정별 생산량 또는 사용량 입력 (단위에 맞게 입력해주세요!!)</t>
    <phoneticPr fontId="4" type="noConversion"/>
  </si>
  <si>
    <t>세부 구분</t>
    <phoneticPr fontId="4" type="noConversion"/>
  </si>
  <si>
    <t>합금철_생산량</t>
    <phoneticPr fontId="2" type="noConversion"/>
  </si>
  <si>
    <t>납_생산량</t>
    <phoneticPr fontId="2" type="noConversion"/>
  </si>
  <si>
    <t>계산 인자</t>
    <phoneticPr fontId="2" type="noConversion"/>
  </si>
  <si>
    <t>기준연도 온실가스 배출량 산정을 위한 입력 Sheet</t>
    <phoneticPr fontId="4" type="noConversion"/>
  </si>
  <si>
    <t>TJ/Gg</t>
    <phoneticPr fontId="2" type="noConversion"/>
  </si>
  <si>
    <t>전력
사용시설</t>
    <phoneticPr fontId="4" type="noConversion"/>
  </si>
  <si>
    <t>열/스팀
사용시설</t>
    <phoneticPr fontId="4" type="noConversion"/>
  </si>
  <si>
    <t>-</t>
    <phoneticPr fontId="2" type="noConversion"/>
  </si>
  <si>
    <t>입력 구분</t>
    <phoneticPr fontId="2" type="noConversion"/>
  </si>
  <si>
    <t>수기 입력</t>
    <phoneticPr fontId="2" type="noConversion"/>
  </si>
  <si>
    <t>목록 선택</t>
    <phoneticPr fontId="2" type="noConversion"/>
  </si>
  <si>
    <t>자동 표출</t>
    <phoneticPr fontId="2" type="noConversion"/>
  </si>
  <si>
    <t>자동 계산</t>
    <phoneticPr fontId="2" type="noConversion"/>
  </si>
  <si>
    <t>폐기물
소각</t>
    <phoneticPr fontId="2" type="noConversion"/>
  </si>
  <si>
    <t>고상</t>
    <phoneticPr fontId="2" type="noConversion"/>
  </si>
  <si>
    <t>기상</t>
    <phoneticPr fontId="2" type="noConversion"/>
  </si>
  <si>
    <t>dm</t>
  </si>
  <si>
    <t>CF</t>
  </si>
  <si>
    <t>FCF</t>
  </si>
  <si>
    <t>-</t>
  </si>
  <si>
    <t>소각로명</t>
    <phoneticPr fontId="4" type="noConversion"/>
  </si>
  <si>
    <t>액상</t>
    <phoneticPr fontId="2" type="noConversion"/>
  </si>
  <si>
    <t>성상</t>
    <phoneticPr fontId="2" type="noConversion"/>
  </si>
  <si>
    <t>폐기물 분류</t>
    <phoneticPr fontId="4" type="noConversion"/>
  </si>
  <si>
    <t>생활폐기물</t>
  </si>
  <si>
    <t>종이류</t>
  </si>
  <si>
    <t>폐기물 세부 구분</t>
    <phoneticPr fontId="2" type="noConversion"/>
  </si>
  <si>
    <t>CO₂
(tCO₂/t-Waste)</t>
  </si>
  <si>
    <t>CO₂</t>
  </si>
  <si>
    <t>CO₂ 배출량 (tCO₂)</t>
  </si>
  <si>
    <t>N₂O 배출량 (tN₂O)</t>
  </si>
  <si>
    <t>아산화질소 배출계수(kgN₂O/TJ)</t>
  </si>
  <si>
    <t>N₂O</t>
  </si>
  <si>
    <t>N₂O
(tN₂O/t-Waste)</t>
  </si>
  <si>
    <t>메탄 배출계수(kgCH₄/TJ)</t>
  </si>
  <si>
    <t>CH₄ 배출량 (tCH₄)</t>
  </si>
  <si>
    <t>CH₄</t>
  </si>
  <si>
    <t>CH₄
(tCH₄/t-Waste)</t>
  </si>
  <si>
    <t>스팀공급기</t>
    <phoneticPr fontId="2" type="noConversion"/>
  </si>
  <si>
    <t>스팀(열전용)</t>
  </si>
  <si>
    <t>A</t>
    <phoneticPr fontId="2" type="noConversion"/>
  </si>
  <si>
    <t>Test 보일러A</t>
    <phoneticPr fontId="2" type="noConversion"/>
  </si>
  <si>
    <t>전기(소비기준)</t>
  </si>
  <si>
    <t>공정상_탄산염_사용량</t>
  </si>
  <si>
    <t>석회석(CaCO₃)</t>
  </si>
  <si>
    <t>t</t>
    <phoneticPr fontId="2" type="noConversion"/>
  </si>
  <si>
    <t>오리멀젼</t>
    <phoneticPr fontId="4" type="noConversion"/>
  </si>
  <si>
    <t>액성 천연가스</t>
    <phoneticPr fontId="4" type="noConversion"/>
  </si>
  <si>
    <t>자동차용 가솔린</t>
    <phoneticPr fontId="4" type="noConversion"/>
  </si>
  <si>
    <t>항공용 가솔린</t>
    <phoneticPr fontId="2" type="noConversion"/>
  </si>
  <si>
    <t>제트용 가솔린</t>
    <phoneticPr fontId="2" type="noConversion"/>
  </si>
  <si>
    <t>제트용 등유</t>
    <phoneticPr fontId="2" type="noConversion"/>
  </si>
  <si>
    <t>기타 등유</t>
    <phoneticPr fontId="2" type="noConversion"/>
  </si>
  <si>
    <t>혈암유</t>
    <phoneticPr fontId="2" type="noConversion"/>
  </si>
  <si>
    <t>가스/디젤 오일</t>
    <phoneticPr fontId="2" type="noConversion"/>
  </si>
  <si>
    <t>잔여 연료유</t>
    <phoneticPr fontId="2" type="noConversion"/>
  </si>
  <si>
    <t>에탄</t>
    <phoneticPr fontId="2" type="noConversion"/>
  </si>
  <si>
    <t>나프타</t>
    <phoneticPr fontId="2" type="noConversion"/>
  </si>
  <si>
    <t>역청(아스팔트)</t>
    <phoneticPr fontId="2" type="noConversion"/>
  </si>
  <si>
    <t>윤활유</t>
    <phoneticPr fontId="2" type="noConversion"/>
  </si>
  <si>
    <t>정제 원료</t>
    <phoneticPr fontId="2" type="noConversion"/>
  </si>
  <si>
    <t>정제가스</t>
    <phoneticPr fontId="2" type="noConversion"/>
  </si>
  <si>
    <t>접착제(파라핀왁스)</t>
    <phoneticPr fontId="2" type="noConversion"/>
  </si>
  <si>
    <t>백유</t>
    <phoneticPr fontId="2" type="noConversion"/>
  </si>
  <si>
    <t>기타석유제품</t>
    <phoneticPr fontId="2" type="noConversion"/>
  </si>
  <si>
    <t>무연탄</t>
    <phoneticPr fontId="2" type="noConversion"/>
  </si>
  <si>
    <t>점결탄</t>
    <phoneticPr fontId="2" type="noConversion"/>
  </si>
  <si>
    <t>기타 역청탄</t>
    <phoneticPr fontId="2" type="noConversion"/>
  </si>
  <si>
    <t>하위 유연탄</t>
    <phoneticPr fontId="2" type="noConversion"/>
  </si>
  <si>
    <t>갈탄</t>
    <phoneticPr fontId="2" type="noConversion"/>
  </si>
  <si>
    <t>유혈암 및 역청암</t>
    <phoneticPr fontId="2" type="noConversion"/>
  </si>
  <si>
    <t>갈탄 연탄</t>
    <phoneticPr fontId="2" type="noConversion"/>
  </si>
  <si>
    <t>특허연료</t>
    <phoneticPr fontId="2" type="noConversion"/>
  </si>
  <si>
    <t>코크스로 코크스</t>
    <phoneticPr fontId="2" type="noConversion"/>
  </si>
  <si>
    <t>가스 코크스</t>
    <phoneticPr fontId="2" type="noConversion"/>
  </si>
  <si>
    <t>콜타르</t>
    <phoneticPr fontId="2" type="noConversion"/>
  </si>
  <si>
    <t>코크스로 가스</t>
    <phoneticPr fontId="2" type="noConversion"/>
  </si>
  <si>
    <t>고로 가스</t>
    <phoneticPr fontId="2" type="noConversion"/>
  </si>
  <si>
    <t>산소 강철로 가스</t>
    <phoneticPr fontId="2" type="noConversion"/>
  </si>
  <si>
    <t>천연가스</t>
    <phoneticPr fontId="2" type="noConversion"/>
  </si>
  <si>
    <t>도시-폐기물 (비-바이오매스 부분)</t>
    <phoneticPr fontId="2" type="noConversion"/>
  </si>
  <si>
    <t>산업폐기물</t>
    <phoneticPr fontId="2" type="noConversion"/>
  </si>
  <si>
    <t>폐유</t>
    <phoneticPr fontId="2" type="noConversion"/>
  </si>
  <si>
    <t>토탄</t>
    <phoneticPr fontId="2" type="noConversion"/>
  </si>
  <si>
    <t>원유</t>
    <phoneticPr fontId="2" type="noConversion"/>
  </si>
  <si>
    <t>석유 코크스</t>
    <phoneticPr fontId="2" type="noConversion"/>
  </si>
  <si>
    <t>가스공장 가스</t>
    <phoneticPr fontId="2" type="noConversion"/>
  </si>
  <si>
    <t>CO₂ (gCO₂/kWh)</t>
    <phoneticPr fontId="2" type="noConversion"/>
  </si>
  <si>
    <t>GJ</t>
    <phoneticPr fontId="2" type="noConversion"/>
  </si>
  <si>
    <t>액화석유가스(LPG)</t>
    <phoneticPr fontId="2" type="noConversion"/>
  </si>
  <si>
    <t>도시-폐기물 (비-바이오매스 부분)</t>
  </si>
  <si>
    <t>t</t>
  </si>
  <si>
    <t>산업폐기물</t>
  </si>
  <si>
    <t>kWh</t>
  </si>
  <si>
    <t>gal (US)</t>
  </si>
  <si>
    <t>scf</t>
  </si>
  <si>
    <t>비고</t>
    <phoneticPr fontId="2" type="noConversion"/>
  </si>
  <si>
    <t>Standardized unit</t>
    <phoneticPr fontId="2" type="noConversion"/>
  </si>
  <si>
    <t>short ton</t>
    <phoneticPr fontId="2" type="noConversion"/>
  </si>
  <si>
    <t>scf</t>
    <phoneticPr fontId="2" type="noConversion"/>
  </si>
  <si>
    <t>gallon</t>
    <phoneticPr fontId="2" type="noConversion"/>
  </si>
  <si>
    <r>
      <t>m</t>
    </r>
    <r>
      <rPr>
        <vertAlign val="superscript"/>
        <sz val="9"/>
        <color theme="1"/>
        <rFont val="맑은 고딕"/>
        <family val="3"/>
        <charset val="129"/>
        <scheme val="minor"/>
      </rPr>
      <t>3</t>
    </r>
    <phoneticPr fontId="2" type="noConversion"/>
  </si>
  <si>
    <t>CO₂ (kg/unit)</t>
    <phoneticPr fontId="2" type="noConversion"/>
  </si>
  <si>
    <t>EPA</t>
    <phoneticPr fontId="2" type="noConversion"/>
  </si>
  <si>
    <t>IPCC</t>
    <phoneticPr fontId="2" type="noConversion"/>
  </si>
  <si>
    <t>마그네사이트(MgCO₃)</t>
  </si>
  <si>
    <t>오리멀젼</t>
  </si>
  <si>
    <t>액성 천연가스</t>
  </si>
  <si>
    <t>자동차용 가솔린</t>
  </si>
  <si>
    <t>기타 등유</t>
  </si>
  <si>
    <t>유혈암 및 역청암</t>
  </si>
  <si>
    <t>혈암유</t>
  </si>
  <si>
    <t>기타석유제품</t>
  </si>
  <si>
    <t>코크스로 코크스</t>
  </si>
  <si>
    <t>사용 배출계수</t>
    <phoneticPr fontId="2" type="noConversion"/>
  </si>
  <si>
    <t>EPA 연료명</t>
    <phoneticPr fontId="2" type="noConversion"/>
  </si>
  <si>
    <t>무연탄</t>
  </si>
  <si>
    <t>하위 유연탄</t>
  </si>
  <si>
    <t>갈탄</t>
  </si>
  <si>
    <t>혼합(상업 부문)</t>
  </si>
  <si>
    <t>혼합(전력 부문)</t>
  </si>
  <si>
    <t>혼합(공업 코크스)</t>
  </si>
  <si>
    <t>혼합(산업 부문)</t>
  </si>
  <si>
    <t>역청탄</t>
  </si>
  <si>
    <t>석탄 코크스</t>
  </si>
  <si>
    <t>도시 고형 폐기물</t>
  </si>
  <si>
    <t>석유 코크스(고체)</t>
  </si>
  <si>
    <t>플라스틱</t>
  </si>
  <si>
    <t>타이어</t>
  </si>
  <si>
    <t>농업 부산물</t>
  </si>
  <si>
    <t>고체 부산물</t>
  </si>
  <si>
    <t>목재 및 목재 잔여물</t>
  </si>
  <si>
    <t>토탄</t>
  </si>
  <si>
    <t>천연 가스</t>
  </si>
  <si>
    <t>고로 가스</t>
  </si>
  <si>
    <t>연료 가스</t>
  </si>
  <si>
    <t>프로판 가스</t>
  </si>
  <si>
    <t>매립가스</t>
  </si>
  <si>
    <t>기타 바이오매스 가스</t>
  </si>
  <si>
    <t>아스팔트 및 도로유</t>
  </si>
  <si>
    <t>항공 가솔린</t>
  </si>
  <si>
    <t>부탄</t>
  </si>
  <si>
    <t>부틸렌</t>
  </si>
  <si>
    <t>원유</t>
  </si>
  <si>
    <t>에탄</t>
  </si>
  <si>
    <t>에틸렌</t>
  </si>
  <si>
    <t>중질 가스 오일</t>
  </si>
  <si>
    <t>이소부탄</t>
  </si>
  <si>
    <t>이소부틸렌</t>
  </si>
  <si>
    <t>등유계 제트 연료</t>
  </si>
  <si>
    <t>액화석유가스(LPG)</t>
  </si>
  <si>
    <t>윤활제</t>
  </si>
  <si>
    <t>모터 가솔린</t>
  </si>
  <si>
    <t>나프타 (&lt;401 deg F)</t>
  </si>
  <si>
    <t>천연 가솔린</t>
  </si>
  <si>
    <t>기타 오일(&gt;401 deg F)</t>
  </si>
  <si>
    <t>펜탄 플러스</t>
  </si>
  <si>
    <t>석유화학 원료</t>
  </si>
  <si>
    <t>프로판</t>
  </si>
  <si>
    <t>프로필렌</t>
  </si>
  <si>
    <t>스페셜 나프타</t>
  </si>
  <si>
    <t>증류 연료유 1호</t>
  </si>
  <si>
    <t>증류 연료유 2호</t>
  </si>
  <si>
    <t>증류 연료유 4호</t>
  </si>
  <si>
    <t>석유 코크스</t>
  </si>
  <si>
    <t>잔여연료유 5호</t>
  </si>
  <si>
    <t>잔여연료유 6호</t>
  </si>
  <si>
    <t>비정제유</t>
  </si>
  <si>
    <t>폐유</t>
  </si>
  <si>
    <t>바이오디젤(100%)</t>
  </si>
  <si>
    <t>에탄올(100%)</t>
  </si>
  <si>
    <t>식물성 기름</t>
  </si>
  <si>
    <t>결합(?) 동물성 지방</t>
  </si>
  <si>
    <t>북미 침엽수</t>
  </si>
  <si>
    <t>북미산 활엽수</t>
  </si>
  <si>
    <t>대나무</t>
  </si>
  <si>
    <t>버개스</t>
  </si>
  <si>
    <t>짚</t>
  </si>
  <si>
    <t>EPA이동</t>
    <phoneticPr fontId="2" type="noConversion"/>
  </si>
  <si>
    <t>IPCC이동</t>
    <phoneticPr fontId="2" type="noConversion"/>
  </si>
  <si>
    <t>전기 - 모바일 - 전기 자동차</t>
  </si>
  <si>
    <t>모터 가솔린 - 가솔린 승용차</t>
  </si>
  <si>
    <t>모터 가솔린 - 가솔린 경량 트럭(밴, 픽업 트럭, SUV)</t>
  </si>
  <si>
    <t>모터 가솔린 - 가솔린 대형 차량</t>
  </si>
  <si>
    <t>디젤 연료 - 디젤 승용차</t>
  </si>
  <si>
    <t>디젤 연료 - 디젤 경량 트럭</t>
  </si>
  <si>
    <t>디젤 연료 - 디젤 중형 및 대형 차량</t>
  </si>
  <si>
    <t>바이오디젤(100%) - 바이오디젤 승용차</t>
  </si>
  <si>
    <t>바이오디젤(100%) - 바이오디젤 경량 차량</t>
  </si>
  <si>
    <t>바이오디젤(100%) - 바이오디젤 중형 및 대형 차량</t>
  </si>
  <si>
    <t>압축 천연 가스 - CNG 경량 차량</t>
  </si>
  <si>
    <t>압축 천연 가스 - CNG 중형 및 대형 차량</t>
  </si>
  <si>
    <t>에탄올(100%) - 에탄올 경량 차량</t>
  </si>
  <si>
    <t>에탄올(100%) - 에탄올 중대형 차량</t>
  </si>
  <si>
    <t>모터 가솔린 - 하이브리드(가솔린) 승용차</t>
  </si>
  <si>
    <t>모터 가솔린 - 가솔린 농업 장비</t>
  </si>
  <si>
    <t>디젤 연료 - 디젤 농업 장비</t>
  </si>
  <si>
    <t>모터 가솔린 - 가솔린 선박 및 보트</t>
  </si>
  <si>
    <t>디젤 연료 - 디젤 선박 및 보트</t>
  </si>
  <si>
    <t>제트 연료 - 제트 연료 항공기</t>
  </si>
  <si>
    <t>항공 휘발유 - 항공 휘발유 항공기</t>
  </si>
  <si>
    <t>모터 가솔린 - 가솔린 오토바이</t>
  </si>
  <si>
    <t>모터 가솔린 - 기타 가솔린 비도로 차량</t>
  </si>
  <si>
    <t>디젤 연료 - 기타 디젤 비도로 차량</t>
  </si>
  <si>
    <t>IPCC고정</t>
    <phoneticPr fontId="2" type="noConversion"/>
  </si>
  <si>
    <t>EPA고정</t>
    <phoneticPr fontId="2" type="noConversion"/>
  </si>
  <si>
    <t>점결탄</t>
  </si>
  <si>
    <t>IPCC 연료명</t>
    <phoneticPr fontId="4" type="noConversion"/>
  </si>
  <si>
    <t>N₂O (gN₂O/kWh)</t>
    <phoneticPr fontId="2" type="noConversion"/>
  </si>
  <si>
    <t>합금철_생산량</t>
  </si>
  <si>
    <t>EPA</t>
  </si>
  <si>
    <t>CH₄ (gCO₂eq/kWh)</t>
    <phoneticPr fontId="2" type="noConversion"/>
  </si>
  <si>
    <t>N₂O (gCO₂eq/kWh)</t>
    <phoneticPr fontId="2" type="noConversion"/>
  </si>
  <si>
    <t>CH₄ (gCH₄/kWh)</t>
    <phoneticPr fontId="2" type="noConversion"/>
  </si>
  <si>
    <t>EPA</t>
    <phoneticPr fontId="30" type="noConversion"/>
  </si>
  <si>
    <t>CH₄ (kg/unit)</t>
    <phoneticPr fontId="2" type="noConversion"/>
  </si>
  <si>
    <t>N₂O (kg/unit)</t>
    <phoneticPr fontId="2" type="noConversion"/>
  </si>
  <si>
    <t>IPCC</t>
  </si>
  <si>
    <r>
      <t>CO</t>
    </r>
    <r>
      <rPr>
        <b/>
        <vertAlign val="subscript"/>
        <sz val="10"/>
        <rFont val="맑은 고딕"/>
        <family val="3"/>
        <charset val="129"/>
        <scheme val="minor"/>
      </rPr>
      <t xml:space="preserve">2 </t>
    </r>
    <r>
      <rPr>
        <b/>
        <sz val="10"/>
        <rFont val="맑은 고딕"/>
        <family val="3"/>
        <charset val="129"/>
        <scheme val="minor"/>
      </rPr>
      <t>(kg/GJ)</t>
    </r>
    <phoneticPr fontId="2" type="noConversion"/>
  </si>
  <si>
    <r>
      <t>CH</t>
    </r>
    <r>
      <rPr>
        <b/>
        <vertAlign val="subscript"/>
        <sz val="10"/>
        <rFont val="맑은 고딕"/>
        <family val="3"/>
        <charset val="129"/>
        <scheme val="minor"/>
      </rPr>
      <t xml:space="preserve">4 </t>
    </r>
    <r>
      <rPr>
        <b/>
        <sz val="10"/>
        <rFont val="맑은 고딕"/>
        <family val="3"/>
        <charset val="129"/>
        <scheme val="minor"/>
      </rPr>
      <t>(kg/GJ)</t>
    </r>
    <phoneticPr fontId="2" type="noConversion"/>
  </si>
  <si>
    <r>
      <t>N</t>
    </r>
    <r>
      <rPr>
        <b/>
        <vertAlign val="subscript"/>
        <sz val="10"/>
        <rFont val="맑은 고딕"/>
        <family val="3"/>
        <charset val="129"/>
        <scheme val="minor"/>
      </rPr>
      <t>2</t>
    </r>
    <r>
      <rPr>
        <b/>
        <sz val="10"/>
        <rFont val="맑은 고딕"/>
        <family val="3"/>
        <charset val="129"/>
        <scheme val="minor"/>
      </rPr>
      <t>O (kg/GJ)</t>
    </r>
    <phoneticPr fontId="2" type="noConversion"/>
  </si>
  <si>
    <r>
      <t>CO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 xml:space="preserve"> Factor
(kgCO</t>
    </r>
    <r>
      <rPr>
        <b/>
        <vertAlign val="subscript"/>
        <sz val="9"/>
        <rFont val="맑은 고딕"/>
        <family val="3"/>
        <charset val="129"/>
        <scheme val="minor"/>
      </rPr>
      <t>2/</t>
    </r>
    <r>
      <rPr>
        <b/>
        <sz val="9"/>
        <rFont val="맑은 고딕"/>
        <family val="3"/>
        <charset val="129"/>
        <scheme val="minor"/>
      </rPr>
      <t>MMBtu)</t>
    </r>
    <phoneticPr fontId="2" type="noConversion"/>
  </si>
  <si>
    <r>
      <t>CH</t>
    </r>
    <r>
      <rPr>
        <b/>
        <vertAlign val="subscript"/>
        <sz val="9"/>
        <rFont val="맑은 고딕"/>
        <family val="3"/>
        <charset val="129"/>
        <scheme val="minor"/>
      </rPr>
      <t>4</t>
    </r>
    <r>
      <rPr>
        <b/>
        <sz val="9"/>
        <rFont val="맑은 고딕"/>
        <family val="3"/>
        <charset val="129"/>
        <scheme val="minor"/>
      </rPr>
      <t xml:space="preserve"> Factor
(gCH</t>
    </r>
    <r>
      <rPr>
        <b/>
        <vertAlign val="subscript"/>
        <sz val="9"/>
        <rFont val="맑은 고딕"/>
        <family val="3"/>
        <charset val="129"/>
        <scheme val="minor"/>
      </rPr>
      <t>4/</t>
    </r>
    <r>
      <rPr>
        <b/>
        <sz val="9"/>
        <rFont val="맑은 고딕"/>
        <family val="3"/>
        <charset val="129"/>
        <scheme val="minor"/>
      </rPr>
      <t>MMBtu)</t>
    </r>
    <phoneticPr fontId="2" type="noConversion"/>
  </si>
  <si>
    <r>
      <t>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 Factor
(gN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O/MMBtu)</t>
    </r>
    <phoneticPr fontId="2" type="noConversion"/>
  </si>
  <si>
    <r>
      <t>CO</t>
    </r>
    <r>
      <rPr>
        <b/>
        <vertAlign val="subscript"/>
        <sz val="9"/>
        <rFont val="맑은 고딕"/>
        <family val="3"/>
        <charset val="129"/>
        <scheme val="minor"/>
      </rPr>
      <t xml:space="preserve">2 </t>
    </r>
    <r>
      <rPr>
        <b/>
        <sz val="9"/>
        <rFont val="맑은 고딕"/>
        <family val="3"/>
        <charset val="129"/>
        <scheme val="minor"/>
      </rPr>
      <t>Factor
(kg/unit)</t>
    </r>
    <phoneticPr fontId="30" type="noConversion"/>
  </si>
  <si>
    <r>
      <t>CH</t>
    </r>
    <r>
      <rPr>
        <b/>
        <vertAlign val="subscript"/>
        <sz val="9"/>
        <rFont val="맑은 고딕"/>
        <family val="3"/>
        <charset val="129"/>
        <scheme val="minor"/>
      </rPr>
      <t>4</t>
    </r>
    <r>
      <rPr>
        <b/>
        <sz val="9"/>
        <rFont val="맑은 고딕"/>
        <family val="3"/>
        <charset val="129"/>
        <scheme val="minor"/>
      </rPr>
      <t xml:space="preserve"> Factor
(kg/unit)</t>
    </r>
    <phoneticPr fontId="30" type="noConversion"/>
  </si>
  <si>
    <r>
      <t>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 Factor
(kg/unit)</t>
    </r>
    <phoneticPr fontId="30" type="noConversion"/>
  </si>
  <si>
    <r>
      <t>N</t>
    </r>
    <r>
      <rPr>
        <b/>
        <vertAlign val="subscript"/>
        <sz val="9"/>
        <color theme="0" tint="-0.499984740745262"/>
        <rFont val="맑은 고딕"/>
        <family val="3"/>
        <charset val="129"/>
        <scheme val="minor"/>
      </rPr>
      <t>2</t>
    </r>
    <r>
      <rPr>
        <b/>
        <sz val="9"/>
        <color theme="0" tint="-0.499984740745262"/>
        <rFont val="맑은 고딕"/>
        <family val="3"/>
        <charset val="129"/>
        <scheme val="minor"/>
      </rPr>
      <t>O Factor
(kg/unit)</t>
    </r>
    <phoneticPr fontId="2" type="noConversion"/>
  </si>
  <si>
    <r>
      <t>CH</t>
    </r>
    <r>
      <rPr>
        <b/>
        <vertAlign val="subscript"/>
        <sz val="9"/>
        <color theme="0" tint="-0.499984740745262"/>
        <rFont val="맑은 고딕"/>
        <family val="3"/>
        <charset val="129"/>
        <scheme val="minor"/>
      </rPr>
      <t>4</t>
    </r>
    <r>
      <rPr>
        <b/>
        <sz val="9"/>
        <color theme="0" tint="-0.499984740745262"/>
        <rFont val="맑은 고딕"/>
        <family val="3"/>
        <charset val="129"/>
        <scheme val="minor"/>
      </rPr>
      <t xml:space="preserve"> Factor
(kg/unit)</t>
    </r>
    <phoneticPr fontId="2" type="noConversion"/>
  </si>
  <si>
    <r>
      <t>CO</t>
    </r>
    <r>
      <rPr>
        <b/>
        <vertAlign val="subscript"/>
        <sz val="9"/>
        <color theme="0" tint="-0.499984740745262"/>
        <rFont val="맑은 고딕"/>
        <family val="3"/>
        <charset val="129"/>
        <scheme val="minor"/>
      </rPr>
      <t>2</t>
    </r>
    <r>
      <rPr>
        <b/>
        <sz val="9"/>
        <color theme="0" tint="-0.499984740745262"/>
        <rFont val="맑은 고딕"/>
        <family val="3"/>
        <charset val="129"/>
        <scheme val="minor"/>
      </rPr>
      <t xml:space="preserve"> Factor
(kg/unit)</t>
    </r>
    <phoneticPr fontId="2" type="noConversion"/>
  </si>
  <si>
    <t>MMBtu</t>
    <phoneticPr fontId="2" type="noConversion"/>
  </si>
  <si>
    <t>(1) Company basic information</t>
    <phoneticPr fontId="2" type="noConversion"/>
  </si>
  <si>
    <t>Company name</t>
    <phoneticPr fontId="2" type="noConversion"/>
  </si>
  <si>
    <t>0. Emission factor (Reference)</t>
    <phoneticPr fontId="2" type="noConversion"/>
  </si>
  <si>
    <t>1. Stationary Combustion</t>
    <phoneticPr fontId="2" type="noConversion"/>
  </si>
  <si>
    <t>Fuel unit</t>
    <phoneticPr fontId="2" type="noConversion"/>
  </si>
  <si>
    <t>Unit</t>
  </si>
  <si>
    <t>Unit</t>
    <phoneticPr fontId="4" type="noConversion"/>
  </si>
  <si>
    <t>Coal</t>
    <phoneticPr fontId="2" type="noConversion"/>
  </si>
  <si>
    <t>Gas</t>
    <phoneticPr fontId="2" type="noConversion"/>
  </si>
  <si>
    <t>Othe fossil fuels</t>
    <phoneticPr fontId="2" type="noConversion"/>
  </si>
  <si>
    <t>Orimulsion</t>
  </si>
  <si>
    <t>Oxygen Steel Furnace Gas</t>
  </si>
  <si>
    <t>Ethane</t>
  </si>
  <si>
    <t>Ethane</t>
    <phoneticPr fontId="30" type="noConversion"/>
  </si>
  <si>
    <t>Naphtha</t>
    <phoneticPr fontId="30" type="noConversion"/>
  </si>
  <si>
    <t>Lignite</t>
    <phoneticPr fontId="30" type="noConversion"/>
  </si>
  <si>
    <t>Peat</t>
  </si>
  <si>
    <t>Peat</t>
    <phoneticPr fontId="30" type="noConversion"/>
  </si>
  <si>
    <r>
      <t>CH</t>
    </r>
    <r>
      <rPr>
        <b/>
        <vertAlign val="subscript"/>
        <sz val="9"/>
        <rFont val="맑은 고딕"/>
        <family val="3"/>
        <charset val="129"/>
        <scheme val="minor"/>
      </rPr>
      <t>4</t>
    </r>
    <r>
      <rPr>
        <b/>
        <sz val="9"/>
        <rFont val="맑은 고딕"/>
        <family val="3"/>
        <charset val="129"/>
        <scheme val="minor"/>
      </rPr>
      <t xml:space="preserve"> Emission Factor(kgCH₄/TJ)</t>
    </r>
    <phoneticPr fontId="30" type="noConversion"/>
  </si>
  <si>
    <r>
      <t>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 Emission Factor(kgN₂O/TJ)</t>
    </r>
    <phoneticPr fontId="30" type="noConversion"/>
  </si>
  <si>
    <r>
      <t>CO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 xml:space="preserve"> Emission Factor
(kgCO₂/TJ)</t>
    </r>
    <phoneticPr fontId="30" type="noConversion"/>
  </si>
  <si>
    <t>Energy Industries</t>
    <phoneticPr fontId="2" type="noConversion"/>
  </si>
  <si>
    <t>Manufacturing Industries</t>
    <phoneticPr fontId="2" type="noConversion"/>
  </si>
  <si>
    <t>Construction</t>
    <phoneticPr fontId="2" type="noConversion"/>
  </si>
  <si>
    <t>Commercial</t>
    <phoneticPr fontId="2" type="noConversion"/>
  </si>
  <si>
    <t>Institutional</t>
    <phoneticPr fontId="2" type="noConversion"/>
  </si>
  <si>
    <t>Residential</t>
    <phoneticPr fontId="2" type="noConversion"/>
  </si>
  <si>
    <t>Other</t>
    <phoneticPr fontId="2" type="noConversion"/>
  </si>
  <si>
    <t>Net calorific value</t>
    <phoneticPr fontId="4" type="noConversion"/>
  </si>
  <si>
    <t xml:space="preserve">Fuel </t>
    <phoneticPr fontId="4" type="noConversion"/>
  </si>
  <si>
    <t>Fuel type</t>
    <phoneticPr fontId="2" type="noConversion"/>
  </si>
  <si>
    <t>IPCC net calorific value and emission factor by fuel</t>
    <phoneticPr fontId="2" type="noConversion"/>
  </si>
  <si>
    <t>※ Source: EPA, "Emission Factors for Greenhouse Gas Inventories," Table 1 Stationary Combustion Emission Factors, March 9, 2018 (https://www.epa.gov/climateleadership/center-corporate-climate-leadership-ghg-emission-factors-hub).</t>
  </si>
  <si>
    <t>※Source: EPA, "Emission Factors for Greenhouse Gas Inventories", March 9, 2018 (https://www.epa.gov/climateleadership/center-corporate-climate-leadership-ghg-emission-factors-hub); WRI, GHG Protocol - Emission Factors from Cross-Sector Tools, April 2014</t>
  </si>
  <si>
    <t>※ Source: EPA, "Emission Factors for Greenhouse Gas Inventories," Table 7 Steam and Heat, March 9, 2018 (https://www.epa.gov/climateleadership/center-corporate-climate-leadership-ghg-emission-factors-hub).</t>
  </si>
  <si>
    <t>※ Source: 2006 IPCC 국가 인벤토리 작성을 위한 가이드라인</t>
  </si>
  <si>
    <t>※ Source:  IPCC Fifth Assessment Report (AR5), 2014</t>
  </si>
  <si>
    <t xml:space="preserve">※ Source: 2006 IPCC Guidelines for National Greenhouse Gas Inventories </t>
    <phoneticPr fontId="30" type="noConversion"/>
  </si>
  <si>
    <t>※ Source: 2006 IPCC Guidelines for National Greenhouse Gas Inventories Basic Calorific Value and Basic Emission Factor by Fuel</t>
    <phoneticPr fontId="30" type="noConversion"/>
  </si>
  <si>
    <t>※ Source: IEA Emissions Factors (as of 2019)</t>
    <phoneticPr fontId="30" type="noConversion"/>
  </si>
  <si>
    <t>6. Global warming potential (GWP)</t>
    <phoneticPr fontId="2" type="noConversion"/>
  </si>
  <si>
    <t>Global warning potential by greenhouse gas</t>
    <phoneticPr fontId="4" type="noConversion"/>
  </si>
  <si>
    <t>Solid</t>
  </si>
  <si>
    <t>Solid</t>
    <phoneticPr fontId="2" type="noConversion"/>
  </si>
  <si>
    <t>Liquid</t>
  </si>
  <si>
    <t>Liquid</t>
    <phoneticPr fontId="2" type="noConversion"/>
  </si>
  <si>
    <t>Glass</t>
    <phoneticPr fontId="30" type="noConversion"/>
  </si>
  <si>
    <t>Textiles</t>
    <phoneticPr fontId="30" type="noConversion"/>
  </si>
  <si>
    <t>Wood</t>
    <phoneticPr fontId="30" type="noConversion"/>
  </si>
  <si>
    <t>Plastics</t>
  </si>
  <si>
    <t>Plastics</t>
    <phoneticPr fontId="30" type="noConversion"/>
  </si>
  <si>
    <t>Metal</t>
    <phoneticPr fontId="30" type="noConversion"/>
  </si>
  <si>
    <t>고상 및 액상 폐기물 소각 Emission factor (CH4, N2O)</t>
  </si>
  <si>
    <t>Emission factor</t>
  </si>
  <si>
    <t>Waste information</t>
    <phoneticPr fontId="2" type="noConversion"/>
  </si>
  <si>
    <t>Gas waste</t>
    <phoneticPr fontId="2" type="noConversion"/>
  </si>
  <si>
    <t>Waste gas</t>
    <phoneticPr fontId="2" type="noConversion"/>
  </si>
  <si>
    <t>Biogas(Methane)</t>
    <phoneticPr fontId="2" type="noConversion"/>
  </si>
  <si>
    <t>Unit</t>
    <phoneticPr fontId="2" type="noConversion"/>
  </si>
  <si>
    <t>Waste properties</t>
    <phoneticPr fontId="2" type="noConversion"/>
  </si>
  <si>
    <t xml:space="preserve">CO₂ Unit </t>
    <phoneticPr fontId="30" type="noConversion"/>
  </si>
  <si>
    <t>CH₄ Unit</t>
    <phoneticPr fontId="30" type="noConversion"/>
  </si>
  <si>
    <t>연료 Unit</t>
  </si>
  <si>
    <t>Other Fuels - Solid</t>
    <phoneticPr fontId="2" type="noConversion"/>
  </si>
  <si>
    <t>Biomass Fuels - Solid</t>
    <phoneticPr fontId="2" type="noConversion"/>
  </si>
  <si>
    <t>Coal and Coke</t>
    <phoneticPr fontId="2" type="noConversion"/>
  </si>
  <si>
    <t>Natural Gas</t>
  </si>
  <si>
    <t>Natural Gas</t>
    <phoneticPr fontId="2" type="noConversion"/>
  </si>
  <si>
    <t>Other Fuels - Gaseous</t>
    <phoneticPr fontId="2" type="noConversion"/>
  </si>
  <si>
    <t>Biomass Fuels - Gaseous</t>
    <phoneticPr fontId="2" type="noConversion"/>
  </si>
  <si>
    <t>Petroleum Products</t>
    <phoneticPr fontId="2" type="noConversion"/>
  </si>
  <si>
    <t>Biomass Fuels - Liquid</t>
    <phoneticPr fontId="2" type="noConversion"/>
  </si>
  <si>
    <t>Biomass Fuels - Kraft Pulping Liquor, by Wood Furnish</t>
    <phoneticPr fontId="2" type="noConversion"/>
  </si>
  <si>
    <t>Sub-bituminous Coal</t>
  </si>
  <si>
    <t>Lignite Coal</t>
  </si>
  <si>
    <t>Mixed (Commercial Sector)</t>
  </si>
  <si>
    <t>Mixed (Electric Power Sector)</t>
  </si>
  <si>
    <t>Mixed (Industrial Coking)</t>
  </si>
  <si>
    <t>Mixed (Industrial Sector)</t>
  </si>
  <si>
    <t>Coal Coke</t>
  </si>
  <si>
    <t>Bituminous Coal</t>
  </si>
  <si>
    <t>Municipal Solid Waste</t>
  </si>
  <si>
    <t>Petroleum Coke (Solid)</t>
  </si>
  <si>
    <t>Tires</t>
  </si>
  <si>
    <t>Agricultural Byproducts</t>
  </si>
  <si>
    <t>Solid Byproducts</t>
  </si>
  <si>
    <t>Wood and Wood Residuals</t>
  </si>
  <si>
    <t>Blast Furnace Gas</t>
  </si>
  <si>
    <t>Coke Oven Gas</t>
  </si>
  <si>
    <t>Fuel Gas</t>
  </si>
  <si>
    <t>Propane Gas</t>
  </si>
  <si>
    <t>Landfill Gas</t>
  </si>
  <si>
    <t>Other Biomass Gases</t>
  </si>
  <si>
    <t>Asphalt and Road Oil</t>
  </si>
  <si>
    <t>Aviation Gasoline</t>
  </si>
  <si>
    <t>Butane</t>
  </si>
  <si>
    <t>Butylene</t>
  </si>
  <si>
    <t>Crude Oil</t>
  </si>
  <si>
    <t>Distillate Fuel Oil No. 1</t>
  </si>
  <si>
    <t>Distillate Fuel Oil No. 2</t>
  </si>
  <si>
    <t>Distillate Fuel Oil No. 4</t>
  </si>
  <si>
    <t>Ethylene</t>
  </si>
  <si>
    <t>Heavy Gas Oils</t>
  </si>
  <si>
    <t>Isobutane</t>
  </si>
  <si>
    <t>Isobutylene</t>
  </si>
  <si>
    <t>Kerosene</t>
  </si>
  <si>
    <t>Kerosene-Type Jet Fuel</t>
  </si>
  <si>
    <t>Liquefied Petroleum Gases (LPG)</t>
  </si>
  <si>
    <t>Lubricants</t>
  </si>
  <si>
    <t>Motor Gasoline</t>
  </si>
  <si>
    <t>Naphtha (&lt;401 deg F)</t>
  </si>
  <si>
    <t>Natural Gasoline</t>
  </si>
  <si>
    <t>Other Oil (&gt;401 deg F)</t>
  </si>
  <si>
    <t>Petroleum Coke</t>
  </si>
  <si>
    <t>Propane</t>
  </si>
  <si>
    <t>Propylene</t>
  </si>
  <si>
    <t>Residual Fuel Oil No. 6</t>
  </si>
  <si>
    <t>Unfinished Oils</t>
  </si>
  <si>
    <t>Used Oil</t>
  </si>
  <si>
    <t>Pentanes Plus</t>
  </si>
  <si>
    <t>Petrochemical Feedstocks</t>
  </si>
  <si>
    <t>Residual Fuel Oil No. 5</t>
  </si>
  <si>
    <t>Special Naphtha</t>
  </si>
  <si>
    <t>Biodiesel (100%)</t>
  </si>
  <si>
    <t>Ethanol (100%)</t>
  </si>
  <si>
    <t>Vegetable Oil</t>
  </si>
  <si>
    <t>Rendered Animal Fat</t>
  </si>
  <si>
    <t>North American Softwood</t>
  </si>
  <si>
    <t>North American Hardwood</t>
  </si>
  <si>
    <t>Bamboo</t>
  </si>
  <si>
    <t>Straw</t>
  </si>
  <si>
    <t>Bagasse</t>
  </si>
  <si>
    <t>Fuel</t>
    <phoneticPr fontId="2" type="noConversion"/>
  </si>
  <si>
    <t>Previous unit</t>
    <phoneticPr fontId="2" type="noConversion"/>
  </si>
  <si>
    <t>Gross calorific value
(MMBtu/short ton, MMBtu/scf, MMBtu/gallon)</t>
    <phoneticPr fontId="2" type="noConversion"/>
  </si>
  <si>
    <r>
      <t>Gross calorific value
(MMBtu/ton, MMBtu/m</t>
    </r>
    <r>
      <rPr>
        <b/>
        <vertAlign val="superscript"/>
        <sz val="9"/>
        <rFont val="맑은 고딕"/>
        <family val="3"/>
        <charset val="129"/>
        <scheme val="minor"/>
      </rPr>
      <t>3</t>
    </r>
    <r>
      <rPr>
        <b/>
        <sz val="9"/>
        <rFont val="맑은 고딕"/>
        <family val="3"/>
        <charset val="129"/>
        <scheme val="minor"/>
      </rPr>
      <t>, MMBtu/L)</t>
    </r>
    <phoneticPr fontId="2" type="noConversion"/>
  </si>
  <si>
    <t>2. Mobile combustion</t>
    <phoneticPr fontId="2" type="noConversion"/>
  </si>
  <si>
    <t>Fuel</t>
    <phoneticPr fontId="4" type="noConversion"/>
  </si>
  <si>
    <t xml:space="preserve">Fuel </t>
    <phoneticPr fontId="30" type="noConversion"/>
  </si>
  <si>
    <t>Brunei</t>
  </si>
  <si>
    <t>Cambodia</t>
  </si>
  <si>
    <t>Indonesia</t>
  </si>
  <si>
    <t>Laos</t>
  </si>
  <si>
    <t>Malaysia</t>
  </si>
  <si>
    <t>Myanmar</t>
  </si>
  <si>
    <t>Philippine</t>
  </si>
  <si>
    <t>Singapore</t>
  </si>
  <si>
    <t>Thailand</t>
  </si>
  <si>
    <t>Vietnam</t>
  </si>
  <si>
    <t>Country</t>
    <phoneticPr fontId="2" type="noConversion"/>
  </si>
  <si>
    <t>Energy</t>
    <phoneticPr fontId="2" type="noConversion"/>
  </si>
  <si>
    <t>Self Input</t>
  </si>
  <si>
    <t>Self Input</t>
    <phoneticPr fontId="30" type="noConversion"/>
  </si>
  <si>
    <t>Sellect emission factor</t>
    <phoneticPr fontId="30" type="noConversion"/>
  </si>
  <si>
    <t>Glass_Production</t>
  </si>
  <si>
    <t>Glass_Production</t>
    <phoneticPr fontId="2" type="noConversion"/>
  </si>
  <si>
    <t>Glass_Production</t>
    <phoneticPr fontId="30" type="noConversion"/>
  </si>
  <si>
    <t>Carbide_Production</t>
  </si>
  <si>
    <t>Carbide_Production</t>
    <phoneticPr fontId="2" type="noConversion"/>
  </si>
  <si>
    <t>Ferroalloy_Production</t>
  </si>
  <si>
    <t>Ferroalloy_Production</t>
    <phoneticPr fontId="2" type="noConversion"/>
  </si>
  <si>
    <t>Soda ash(Na₂CO₃)</t>
    <phoneticPr fontId="2" type="noConversion"/>
  </si>
  <si>
    <t>Magnesite (MgCO₃)</t>
  </si>
  <si>
    <t>Dolomite (CaMg·(CO₃)₂)</t>
  </si>
  <si>
    <t>Silicon Carbide (SiC)</t>
  </si>
  <si>
    <t>Electrothermal process</t>
    <phoneticPr fontId="30" type="noConversion"/>
  </si>
  <si>
    <t>Lead</t>
    <phoneticPr fontId="2" type="noConversion"/>
  </si>
  <si>
    <t>Process emission source</t>
    <phoneticPr fontId="4" type="noConversion"/>
  </si>
  <si>
    <t>Process emission source emission factor</t>
    <phoneticPr fontId="4" type="noConversion"/>
  </si>
  <si>
    <t>Note</t>
    <phoneticPr fontId="2" type="noConversion"/>
  </si>
  <si>
    <t>Emission factor(kgGHG/TJ)</t>
    <phoneticPr fontId="30" type="noConversion"/>
  </si>
  <si>
    <t>Unit conversion: 1L=0.264172 gallon</t>
  </si>
  <si>
    <t>Unit conversion: 1m3=35.315 scf</t>
  </si>
  <si>
    <t>Unit conversion: 1GJ=0.948MMBtu</t>
  </si>
  <si>
    <t>Unit conversion: 
1short ton=907.2kg
1ton=1,000kg
1 ton=(1000/907.2) short ton</t>
  </si>
  <si>
    <t>Unit conversion: 1L=0.264172gallon</t>
  </si>
  <si>
    <t>5. Waste treatment</t>
    <phoneticPr fontId="2" type="noConversion"/>
  </si>
  <si>
    <r>
      <t>Solid and liquid waste incineration emission factors (CO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)</t>
    </r>
    <phoneticPr fontId="2" type="noConversion"/>
  </si>
  <si>
    <t>(Reference) Solid waste emission factor</t>
    <phoneticPr fontId="2" type="noConversion"/>
  </si>
  <si>
    <t>Times</t>
    <phoneticPr fontId="2" type="noConversion"/>
  </si>
  <si>
    <t>Zinc_Production</t>
  </si>
  <si>
    <t>Zinc_Production</t>
    <phoneticPr fontId="2" type="noConversion"/>
  </si>
  <si>
    <t>Lead_Production</t>
  </si>
  <si>
    <t>Lead_Production</t>
    <phoneticPr fontId="2" type="noConversion"/>
  </si>
  <si>
    <t>Electricity</t>
    <phoneticPr fontId="4" type="noConversion"/>
  </si>
  <si>
    <t>3. Externally Purchased Energy</t>
    <phoneticPr fontId="2" type="noConversion"/>
  </si>
  <si>
    <t>EPA Basic emission factor by mobile combustion fuel (vehicle) and greenhouse gas</t>
    <phoneticPr fontId="4" type="noConversion"/>
  </si>
  <si>
    <t>IPCC Basic Emission Factor by Mobile Combustion Fuel and Greenhouse Gas</t>
    <phoneticPr fontId="4" type="noConversion"/>
  </si>
  <si>
    <t>(GHG Protocol tool used emission factor)</t>
    <phoneticPr fontId="2" type="noConversion"/>
  </si>
  <si>
    <t>EPA net calorific value and emission factor by fuel</t>
    <phoneticPr fontId="2" type="noConversion"/>
  </si>
  <si>
    <t>Division</t>
    <phoneticPr fontId="4" type="noConversion"/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</si>
  <si>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</si>
  <si>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</si>
  <si>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</si>
  <si>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</si>
  <si>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</si>
  <si>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</si>
  <si>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</si>
  <si>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</si>
  <si>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</si>
  <si>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</si>
  <si>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</si>
  <si>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</si>
  <si>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Total</t>
  </si>
  <si>
    <t>Total (tCO₂eq)</t>
  </si>
  <si>
    <t>Stationary combustion</t>
  </si>
  <si>
    <t>Mobile combustion</t>
  </si>
  <si>
    <t>Process emissions</t>
  </si>
  <si>
    <t>Waste incineration</t>
  </si>
  <si>
    <t>Waste incineration</t>
    <phoneticPr fontId="2" type="noConversion"/>
  </si>
  <si>
    <t>Emission facility name</t>
  </si>
  <si>
    <t>Emission facility name</t>
    <phoneticPr fontId="4" type="noConversion"/>
  </si>
  <si>
    <t>Incinerator name</t>
    <phoneticPr fontId="4" type="noConversion"/>
  </si>
  <si>
    <t>Emission source information</t>
    <phoneticPr fontId="4" type="noConversion"/>
  </si>
  <si>
    <t>Stationary_combustion</t>
    <phoneticPr fontId="2" type="noConversion"/>
  </si>
  <si>
    <t>Mobile_combustion</t>
    <phoneticPr fontId="2" type="noConversion"/>
  </si>
  <si>
    <t>Soda_ash_Production</t>
  </si>
  <si>
    <t>Soda_ash_Production</t>
    <phoneticPr fontId="2" type="noConversion"/>
  </si>
  <si>
    <t>Self Input</t>
    <phoneticPr fontId="2" type="noConversion"/>
  </si>
  <si>
    <t>Self Input or Inventory</t>
    <phoneticPr fontId="2" type="noConversion"/>
  </si>
  <si>
    <t>Process_emissions</t>
    <phoneticPr fontId="2" type="noConversion"/>
  </si>
  <si>
    <t>Calculation factor</t>
    <phoneticPr fontId="2" type="noConversion"/>
  </si>
  <si>
    <t>Automatic filled</t>
    <phoneticPr fontId="2" type="noConversion"/>
  </si>
  <si>
    <t>Input usage by energy source (Please enter according to the unit!!)</t>
    <phoneticPr fontId="4" type="noConversion"/>
  </si>
  <si>
    <t>Input production or usage by process (Please input according to the unit!!)</t>
    <phoneticPr fontId="2" type="noConversion"/>
  </si>
  <si>
    <t>Enter electricity and steam usage (please input according to the unit!!)</t>
    <phoneticPr fontId="4" type="noConversion"/>
  </si>
  <si>
    <t>GHG emissions (tCO₂eq)</t>
    <phoneticPr fontId="2" type="noConversion"/>
  </si>
  <si>
    <t>Monthly greenhouse gas emissions for the base year (tCO₂eq converted value)</t>
    <phoneticPr fontId="2" type="noConversion"/>
  </si>
  <si>
    <t>Steam Emission Factor</t>
    <phoneticPr fontId="2" type="noConversion"/>
  </si>
  <si>
    <t>Department</t>
    <phoneticPr fontId="2" type="noConversion"/>
  </si>
  <si>
    <t>(GHG Protocol tool use emission factor)</t>
    <phoneticPr fontId="2" type="noConversion"/>
  </si>
  <si>
    <t>Subtotal</t>
    <phoneticPr fontId="2" type="noConversion"/>
  </si>
  <si>
    <t>(2) Total greenhouse gas emissions in the base year (unit: tCO₂eq)</t>
    <phoneticPr fontId="2" type="noConversion"/>
  </si>
  <si>
    <t>Input Division</t>
    <phoneticPr fontId="2" type="noConversion"/>
  </si>
  <si>
    <t>Sellect Inventory</t>
    <phoneticPr fontId="2" type="noConversion"/>
  </si>
  <si>
    <t>Automatic calculated</t>
  </si>
  <si>
    <t>Automatic calculated</t>
    <phoneticPr fontId="2" type="noConversion"/>
  </si>
  <si>
    <t>CO₂ emissions (tCO₂)</t>
    <phoneticPr fontId="2" type="noConversion"/>
  </si>
  <si>
    <t>CH₄ emissions (tCH₄)</t>
    <phoneticPr fontId="2" type="noConversion"/>
  </si>
  <si>
    <t>N₂O emissions (tN₂O)</t>
    <phoneticPr fontId="2" type="noConversion"/>
  </si>
  <si>
    <t>Business site (Country)</t>
    <phoneticPr fontId="2" type="noConversion"/>
  </si>
  <si>
    <t>Types of industry</t>
    <phoneticPr fontId="2" type="noConversion"/>
  </si>
  <si>
    <t>Phone No.</t>
    <phoneticPr fontId="2" type="noConversion"/>
  </si>
  <si>
    <t>E-mail</t>
    <phoneticPr fontId="2" type="noConversion"/>
  </si>
  <si>
    <t>Base year sales (USD)</t>
    <phoneticPr fontId="2" type="noConversion"/>
  </si>
  <si>
    <t>Job title</t>
    <phoneticPr fontId="2" type="noConversion"/>
  </si>
  <si>
    <t>(Reference) GHG intensity based on sales (tCO₂eq/USD)</t>
    <phoneticPr fontId="2" type="noConversion"/>
  </si>
  <si>
    <t>Facilities using electricity</t>
    <phoneticPr fontId="2" type="noConversion"/>
  </si>
  <si>
    <t>Facilities using heat/steam</t>
  </si>
  <si>
    <t>Name</t>
    <phoneticPr fontId="2" type="noConversion"/>
  </si>
  <si>
    <t>Emission Factor Used</t>
    <phoneticPr fontId="2" type="noConversion"/>
  </si>
  <si>
    <t>Input Sheet for Calculating GHG Emissions in the Base Year</t>
    <phoneticPr fontId="4" type="noConversion"/>
  </si>
  <si>
    <t>Fuel name</t>
    <phoneticPr fontId="2" type="noConversion"/>
  </si>
  <si>
    <t>Waste category</t>
    <phoneticPr fontId="4" type="noConversion"/>
  </si>
  <si>
    <t>Product/facility information</t>
    <phoneticPr fontId="4" type="noConversion"/>
  </si>
  <si>
    <t>Fuel name (Automatic filled)</t>
    <phoneticPr fontId="4" type="noConversion"/>
  </si>
  <si>
    <t>Facilities using electricity</t>
    <phoneticPr fontId="4" type="noConversion"/>
  </si>
  <si>
    <t>Facilities using heat/steam</t>
    <phoneticPr fontId="4" type="noConversion"/>
  </si>
  <si>
    <t>Process category</t>
    <phoneticPr fontId="4" type="noConversion"/>
  </si>
  <si>
    <t>Subcategory</t>
  </si>
  <si>
    <t>Subcategory</t>
    <phoneticPr fontId="4" type="noConversion"/>
  </si>
  <si>
    <t>Subcategory</t>
    <phoneticPr fontId="2" type="noConversion"/>
  </si>
  <si>
    <t>Scope 1
(Direct Emissions)</t>
    <phoneticPr fontId="4" type="noConversion"/>
  </si>
  <si>
    <t>Scope 2
(Indirect Emissions)</t>
    <phoneticPr fontId="4" type="noConversion"/>
  </si>
  <si>
    <t>Scope 1
(Direct emissions)</t>
    <phoneticPr fontId="4" type="noConversion"/>
  </si>
  <si>
    <t>Petroleum</t>
    <phoneticPr fontId="2" type="noConversion"/>
  </si>
  <si>
    <t>Lubricants</t>
    <phoneticPr fontId="30" type="noConversion"/>
  </si>
  <si>
    <t>Anthracite</t>
    <phoneticPr fontId="30" type="noConversion"/>
  </si>
  <si>
    <t>Liquefied Petroleum Gases (LPG)</t>
    <phoneticPr fontId="30" type="noConversion"/>
  </si>
  <si>
    <t>Kerosene</t>
    <phoneticPr fontId="30" type="noConversion"/>
  </si>
  <si>
    <t>Electricity - Mobile - Electric Vehicle</t>
  </si>
  <si>
    <t>Motor Gasoline - Gasoline Passenger Cars</t>
  </si>
  <si>
    <t>Diesel Fuel - Diesel Passenger Cars</t>
  </si>
  <si>
    <t>Diesel Fuel - Diesel Light-duty Trucks</t>
  </si>
  <si>
    <t>Diesel Fuel - Diesel Medium- and Heavy-duty Vehicles</t>
  </si>
  <si>
    <t>Compressed Natural Gas - CNG Medium- and Heavy-duty Vehicles</t>
  </si>
  <si>
    <t>Ethanol (100%) - Ethanol Light-duty Vehicles</t>
  </si>
  <si>
    <t>Ethanol (100%) - Ethanol Medium- and Heavy-duty Vehicles</t>
  </si>
  <si>
    <t>Motor Gasoline - Hybrid (Gasoline) Passenger Cars</t>
  </si>
  <si>
    <t>Motor Gasoline - Gasoline Agricultural Equipment</t>
  </si>
  <si>
    <t>Diesel Fuel - Diesel Agricultural Equipment</t>
  </si>
  <si>
    <t>Motor Gasoline - Gasoline Ships and Boats</t>
  </si>
  <si>
    <t>Diesel Fuel - Diesel Ships and Boats</t>
  </si>
  <si>
    <t>Jet Fuel - Jet Fuel Aircraft</t>
  </si>
  <si>
    <t>Aviation Gasoline - Aviation Gasoline Aircraft</t>
  </si>
  <si>
    <t>Motor Gasoline - Gasoline Motorcycles</t>
  </si>
  <si>
    <t>Motor Gasoline - Other Gasoline Non-Road Vehicles</t>
  </si>
  <si>
    <t>Diesel Fuel - Other Diesel Non-Road Vehicles</t>
  </si>
  <si>
    <t>4. Process emissions</t>
    <phoneticPr fontId="2" type="noConversion"/>
  </si>
  <si>
    <r>
      <t>Gas waste incineration emission factor (CO</t>
    </r>
    <r>
      <rPr>
        <b/>
        <vertAlign val="subscript"/>
        <sz val="9"/>
        <rFont val="맑은 고딕"/>
        <family val="3"/>
        <charset val="129"/>
        <scheme val="minor"/>
      </rPr>
      <t xml:space="preserve">2 </t>
    </r>
    <r>
      <rPr>
        <b/>
        <sz val="9"/>
        <rFont val="맑은 고딕"/>
        <family val="3"/>
        <charset val="129"/>
        <scheme val="minor"/>
      </rPr>
      <t>CH</t>
    </r>
    <r>
      <rPr>
        <b/>
        <vertAlign val="subscript"/>
        <sz val="9"/>
        <rFont val="맑은 고딕"/>
        <family val="3"/>
        <charset val="129"/>
        <scheme val="minor"/>
      </rPr>
      <t>4</t>
    </r>
    <r>
      <rPr>
        <b/>
        <sz val="9"/>
        <rFont val="맑은 고딕"/>
        <family val="3"/>
        <charset val="129"/>
        <scheme val="minor"/>
      </rPr>
      <t>, 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O)</t>
    </r>
    <phoneticPr fontId="2" type="noConversion"/>
  </si>
  <si>
    <t>Subcategory</t>
    <phoneticPr fontId="30" type="noConversion"/>
  </si>
  <si>
    <t>Category</t>
    <phoneticPr fontId="2" type="noConversion"/>
  </si>
  <si>
    <t>High-calcium lime</t>
    <phoneticPr fontId="30" type="noConversion"/>
  </si>
  <si>
    <t>kgCO₂/t production</t>
    <phoneticPr fontId="30" type="noConversion"/>
  </si>
  <si>
    <t>Calcite or aragonite (CaCO₃)</t>
    <phoneticPr fontId="30" type="noConversion"/>
  </si>
  <si>
    <t>Siderite (FeCO₃)</t>
    <phoneticPr fontId="30" type="noConversion"/>
  </si>
  <si>
    <t>Ankerite (Ca(Fe,Mg,Mn)(CO₃)₂)</t>
    <phoneticPr fontId="30" type="noConversion"/>
  </si>
  <si>
    <t>kgCO₂/t used_Based on 100% carbonate purity</t>
    <phoneticPr fontId="30" type="noConversion"/>
  </si>
  <si>
    <t>kgCO₂/t production_Waste glass (cullet) recycling rate required</t>
    <phoneticPr fontId="30" type="noConversion"/>
  </si>
  <si>
    <t>kgCH₄/t production</t>
    <phoneticPr fontId="30" type="noConversion"/>
  </si>
  <si>
    <t>Paper/cardboard</t>
    <phoneticPr fontId="30" type="noConversion"/>
  </si>
  <si>
    <t>Food waste</t>
    <phoneticPr fontId="30" type="noConversion"/>
  </si>
  <si>
    <t>Nappies</t>
    <phoneticPr fontId="30" type="noConversion"/>
  </si>
  <si>
    <t>Rubber Leather</t>
    <phoneticPr fontId="30" type="noConversion"/>
  </si>
  <si>
    <t>Garden and Park waste</t>
    <phoneticPr fontId="30" type="noConversion"/>
  </si>
  <si>
    <t>Other, inert waste</t>
    <phoneticPr fontId="30" type="noConversion"/>
  </si>
  <si>
    <t>Food, beverages and tobacco (other than sludge)</t>
  </si>
  <si>
    <t xml:space="preserve">Textile </t>
  </si>
  <si>
    <t>Wood and wood products</t>
  </si>
  <si>
    <t xml:space="preserve">Pulp and paper (other than sludge) </t>
    <phoneticPr fontId="30" type="noConversion"/>
  </si>
  <si>
    <t xml:space="preserve">Petroleum products, Solvents, Plastics </t>
  </si>
  <si>
    <t xml:space="preserve">Rubber </t>
  </si>
  <si>
    <t xml:space="preserve">Construction and demolition </t>
  </si>
  <si>
    <t>Other</t>
    <phoneticPr fontId="30" type="noConversion"/>
  </si>
  <si>
    <t>Hazardous waste</t>
    <phoneticPr fontId="30" type="noConversion"/>
  </si>
  <si>
    <t>Clinical waste</t>
    <phoneticPr fontId="30" type="noConversion"/>
  </si>
  <si>
    <t>Crude Oil</t>
    <phoneticPr fontId="30" type="noConversion"/>
  </si>
  <si>
    <t>Natural Gas Liquids</t>
    <phoneticPr fontId="30" type="noConversion"/>
  </si>
  <si>
    <t>Motor Gasoline</t>
    <phoneticPr fontId="30" type="noConversion"/>
  </si>
  <si>
    <t>Aviation Gasoline</t>
    <phoneticPr fontId="30" type="noConversion"/>
  </si>
  <si>
    <t xml:space="preserve">Jet Gasoline </t>
  </si>
  <si>
    <t xml:space="preserve">Jet Kerosene </t>
  </si>
  <si>
    <t>Other Kerosene</t>
  </si>
  <si>
    <t xml:space="preserve">Shale Oil </t>
  </si>
  <si>
    <t xml:space="preserve">Gas/Diesel Oil </t>
  </si>
  <si>
    <t xml:space="preserve">Residual Fuel Oil </t>
  </si>
  <si>
    <t>Refinery Gas</t>
  </si>
  <si>
    <t xml:space="preserve">Refinery Feedstocks </t>
  </si>
  <si>
    <t>Bitumen</t>
    <phoneticPr fontId="30" type="noConversion"/>
  </si>
  <si>
    <t>Paraffin Waxes</t>
    <phoneticPr fontId="30" type="noConversion"/>
  </si>
  <si>
    <t xml:space="preserve">White Spirit and SBP </t>
    <phoneticPr fontId="30" type="noConversion"/>
  </si>
  <si>
    <t>Other Petroleum Products</t>
  </si>
  <si>
    <t xml:space="preserve">Coking Coal </t>
    <phoneticPr fontId="30" type="noConversion"/>
  </si>
  <si>
    <t xml:space="preserve">Other Bituminous Coal </t>
  </si>
  <si>
    <t xml:space="preserve">Sub-Bituminous Coal </t>
  </si>
  <si>
    <t xml:space="preserve">Oil Shale and Tar Sands </t>
  </si>
  <si>
    <t xml:space="preserve">Brown Coal Briquettes </t>
  </si>
  <si>
    <t xml:space="preserve">Patent Fuel </t>
  </si>
  <si>
    <t>Coke Oven Coke and Lignite Coke</t>
    <phoneticPr fontId="30" type="noConversion"/>
  </si>
  <si>
    <t xml:space="preserve">Gas Coke </t>
  </si>
  <si>
    <t>Coal Tar</t>
  </si>
  <si>
    <t xml:space="preserve">Gas Works Gas </t>
    <phoneticPr fontId="30" type="noConversion"/>
  </si>
  <si>
    <t xml:space="preserve">Coke Oven Gas </t>
  </si>
  <si>
    <t xml:space="preserve">Blast Furnace Gas </t>
  </si>
  <si>
    <t xml:space="preserve">Natural Gas </t>
    <phoneticPr fontId="30" type="noConversion"/>
  </si>
  <si>
    <t>Municipal Wastes (non-biomass fraction)</t>
    <phoneticPr fontId="30" type="noConversion"/>
  </si>
  <si>
    <t>Industrial Wastes</t>
    <phoneticPr fontId="30" type="noConversion"/>
  </si>
  <si>
    <t xml:space="preserve">Waste Oils </t>
  </si>
  <si>
    <t xml:space="preserve">Gas/ Diesel Oil </t>
    <phoneticPr fontId="2" type="noConversion"/>
  </si>
  <si>
    <t>Compressed Natural Gas (CNG)</t>
    <phoneticPr fontId="30" type="noConversion"/>
  </si>
  <si>
    <t>Liquefied Natural Gas (LNG)</t>
    <phoneticPr fontId="30" type="noConversion"/>
  </si>
  <si>
    <t>Rhodochrosite (MnCO₃)</t>
    <phoneticPr fontId="30" type="noConversion"/>
  </si>
  <si>
    <t xml:space="preserve">Float </t>
  </si>
  <si>
    <t xml:space="preserve">Container (Flint) </t>
    <phoneticPr fontId="30" type="noConversion"/>
  </si>
  <si>
    <t xml:space="preserve">Container (Amber/Green) </t>
    <phoneticPr fontId="30" type="noConversion"/>
  </si>
  <si>
    <t xml:space="preserve">Fiberglass (E-glass) </t>
    <phoneticPr fontId="30" type="noConversion"/>
  </si>
  <si>
    <t xml:space="preserve">Fiberglass (Insulation) </t>
    <phoneticPr fontId="30" type="noConversion"/>
  </si>
  <si>
    <t xml:space="preserve">Specialty (TV Panel) </t>
    <phoneticPr fontId="30" type="noConversion"/>
  </si>
  <si>
    <t xml:space="preserve">Specialty (TV Funnel) </t>
    <phoneticPr fontId="30" type="noConversion"/>
  </si>
  <si>
    <t xml:space="preserve">Specialty (Tableware) </t>
    <phoneticPr fontId="30" type="noConversion"/>
  </si>
  <si>
    <t xml:space="preserve">Specialty (Lab/Pharma) </t>
    <phoneticPr fontId="30" type="noConversion"/>
  </si>
  <si>
    <t xml:space="preserve">Specialty (Lighting) </t>
    <phoneticPr fontId="30" type="noConversion"/>
  </si>
  <si>
    <t xml:space="preserve">Ferrosilicon 45% Si </t>
    <phoneticPr fontId="30" type="noConversion"/>
  </si>
  <si>
    <t xml:space="preserve">Ferrosilicon 65 % Si </t>
    <phoneticPr fontId="30" type="noConversion"/>
  </si>
  <si>
    <t>Calcium Carbide (CaC₂)</t>
    <phoneticPr fontId="30" type="noConversion"/>
  </si>
  <si>
    <t xml:space="preserve">Ferrosillicon 75% Si </t>
  </si>
  <si>
    <t xml:space="preserve">Ferrosillicon 90% Si </t>
  </si>
  <si>
    <t xml:space="preserve">Ferromanganeses (7% C) </t>
  </si>
  <si>
    <t xml:space="preserve">Ferromanganeses (1% C) </t>
  </si>
  <si>
    <t xml:space="preserve">Silicomanganese </t>
    <phoneticPr fontId="30" type="noConversion"/>
  </si>
  <si>
    <t xml:space="preserve">Ferrochromium </t>
  </si>
  <si>
    <t>Default Factor</t>
  </si>
  <si>
    <t>Pyrometeallurgical (Imperial Smelting Furnace)</t>
    <phoneticPr fontId="30" type="noConversion"/>
  </si>
  <si>
    <t xml:space="preserve">Waelz Kiln </t>
    <phoneticPr fontId="30" type="noConversion"/>
  </si>
  <si>
    <t>Dolomitic lime</t>
    <phoneticPr fontId="30" type="noConversion"/>
  </si>
  <si>
    <t>Cement_Production</t>
    <phoneticPr fontId="2" type="noConversion"/>
  </si>
  <si>
    <t>Municipal Solid Waste (MSW)</t>
  </si>
  <si>
    <t>Municipal Solid Waste (MSW)</t>
    <phoneticPr fontId="30" type="noConversion"/>
  </si>
  <si>
    <t>Industrial Waste</t>
    <phoneticPr fontId="30" type="noConversion"/>
  </si>
  <si>
    <t xml:space="preserve">Sludge </t>
    <phoneticPr fontId="30" type="noConversion"/>
  </si>
  <si>
    <t>Anthracite Coal</t>
    <phoneticPr fontId="30" type="noConversion"/>
  </si>
  <si>
    <t>Steam and Heat</t>
    <phoneticPr fontId="4" type="noConversion"/>
  </si>
  <si>
    <t>Steam and Heat (EPA data)</t>
    <phoneticPr fontId="30" type="noConversion"/>
  </si>
  <si>
    <t>Steam and Heat (Unit correction)</t>
    <phoneticPr fontId="30" type="noConversion"/>
  </si>
  <si>
    <t>Steam and Heat</t>
    <phoneticPr fontId="30" type="noConversion"/>
  </si>
  <si>
    <t>Cement_Production</t>
    <phoneticPr fontId="30" type="noConversion"/>
  </si>
  <si>
    <t>Biodiesel (100%) - Biodiesel Medium- and Heavy-duty Vehicles</t>
  </si>
  <si>
    <t>Motor Gasoline - Gasoline Light-duty Trucks (Vans, Pickup Trucks, SUVs)</t>
  </si>
  <si>
    <t>Motor Gasoline - Gasoline Heavy-duty Vehicles</t>
  </si>
  <si>
    <t>Biodiesel (100%) - Biodiesel Passenger Cars</t>
  </si>
  <si>
    <t>Biodiesel (100%) - Biodiesel Light-duty Vehicles</t>
  </si>
  <si>
    <t>Compressed Natural Gas - CNG Light-duty Vehicles</t>
  </si>
  <si>
    <t>Waste Category</t>
    <phoneticPr fontId="2" type="noConversion"/>
  </si>
  <si>
    <t>Waste category</t>
    <phoneticPr fontId="2" type="noConversion"/>
  </si>
  <si>
    <r>
      <t>Sodium carbonate or soda ash (Na</t>
    </r>
    <r>
      <rPr>
        <vertAlign val="subscript"/>
        <sz val="9"/>
        <rFont val="맑은 고딕"/>
        <family val="3"/>
        <charset val="129"/>
        <scheme val="minor"/>
      </rPr>
      <t>2</t>
    </r>
    <r>
      <rPr>
        <sz val="9"/>
        <rFont val="맑은 고딕"/>
        <family val="3"/>
        <charset val="129"/>
        <scheme val="minor"/>
      </rPr>
      <t>CO₃)</t>
    </r>
    <phoneticPr fontId="30" type="noConversion"/>
  </si>
  <si>
    <t>Carbonate_Burning_Industries</t>
  </si>
  <si>
    <t>Carbonate_Burning_Industries</t>
    <phoneticPr fontId="30" type="noConversion"/>
  </si>
  <si>
    <t>KPC Vina (example)</t>
    <phoneticPr fontId="2" type="noConversion"/>
  </si>
  <si>
    <t>Manufacturing Industries</t>
  </si>
  <si>
    <t>DY Jeong</t>
    <phoneticPr fontId="2" type="noConversion"/>
  </si>
  <si>
    <t xml:space="preserve">Sustainable Management </t>
    <phoneticPr fontId="2" type="noConversion"/>
  </si>
  <si>
    <t>Researcher</t>
    <phoneticPr fontId="2" type="noConversion"/>
  </si>
  <si>
    <t>02-1234-5678</t>
    <phoneticPr fontId="2" type="noConversion"/>
  </si>
  <si>
    <t>dyjung@gvccenter.or.kr</t>
    <phoneticPr fontId="2" type="noConversion"/>
  </si>
  <si>
    <t>Factory A boiler 1</t>
    <phoneticPr fontId="2" type="noConversion"/>
  </si>
  <si>
    <t>Factory A boiler 2</t>
    <phoneticPr fontId="2" type="noConversion"/>
  </si>
  <si>
    <t>Factory A boiler 3</t>
    <phoneticPr fontId="2" type="noConversion"/>
  </si>
  <si>
    <t>Factory B boiler 1</t>
    <phoneticPr fontId="2" type="noConversion"/>
  </si>
  <si>
    <t>Factory B boiler 2</t>
    <phoneticPr fontId="2" type="noConversion"/>
  </si>
  <si>
    <t>Factory B boiler 3</t>
    <phoneticPr fontId="2" type="noConversion"/>
  </si>
  <si>
    <t>Natural Gas Liquids</t>
  </si>
  <si>
    <t>Transport vehicle 1</t>
    <phoneticPr fontId="2" type="noConversion"/>
  </si>
  <si>
    <t>Transport vehicle 2</t>
    <phoneticPr fontId="2" type="noConversion"/>
  </si>
  <si>
    <t>Business vehicle 1</t>
    <phoneticPr fontId="2" type="noConversion"/>
  </si>
  <si>
    <t>Business vehicle 2</t>
    <phoneticPr fontId="2" type="noConversion"/>
  </si>
  <si>
    <t xml:space="preserve">Gas/ Diesel Oil </t>
  </si>
  <si>
    <t>Factory A waste</t>
    <phoneticPr fontId="2" type="noConversion"/>
  </si>
  <si>
    <t>Factory B waste</t>
    <phoneticPr fontId="2" type="noConversion"/>
  </si>
  <si>
    <t>Municipal_solid_waste</t>
  </si>
  <si>
    <t>Industrial_waste</t>
  </si>
  <si>
    <t>Paper/cardboard</t>
  </si>
  <si>
    <t>Wastewater</t>
    <phoneticPr fontId="2" type="noConversion"/>
  </si>
  <si>
    <t>Industrial Waste</t>
  </si>
  <si>
    <t>Cement_Production</t>
  </si>
  <si>
    <t xml:space="preserve">Fiberglass (E-glass) </t>
  </si>
  <si>
    <t>High-calcium lime</t>
  </si>
  <si>
    <t>Factory A electricity</t>
    <phoneticPr fontId="2" type="noConversion"/>
  </si>
  <si>
    <t>Factory B electricity</t>
    <phoneticPr fontId="2" type="noConversion"/>
  </si>
  <si>
    <t>Office electricity</t>
    <phoneticPr fontId="2" type="noConversion"/>
  </si>
  <si>
    <t>Factory A steam</t>
    <phoneticPr fontId="2" type="noConversion"/>
  </si>
  <si>
    <t>Factory B steam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</si>
</sst>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);[Red]\(#,##0\)"/>
    <numFmt numFmtId="178" formatCode="#,##0_ "/>
    <numFmt numFmtId="179" formatCode="#,##0.00_ "/>
    <numFmt numFmtId="180" formatCode="#,##0.0000_);[Red]\(#,##0.0000\)"/>
    <numFmt numFmtId="181" formatCode="_-* #,##0.000_-;\-* #,##0.000_-;_-* &quot;-&quot;_-;_-@_-"/>
    <numFmt numFmtId="182" formatCode="_-* #,##0.0000_-;\-* #,##0.0000_-;_-* &quot;-&quot;??_-;_-@_-"/>
    <numFmt numFmtId="183" formatCode="0.000000_);[Red]\(0.000000\)"/>
    <numFmt numFmtId="184" formatCode="0.000000_ "/>
    <numFmt numFmtId="185" formatCode="#,##0.000000_);[Red]\(#,##0.000000\)"/>
    <numFmt numFmtId="186" formatCode="0.00000"/>
    <numFmt numFmtId="187" formatCode="#,##0.0000_ "/>
    <numFmt numFmtId="188" formatCode="_-* #,##0.000000_-;\-* #,##0.000000_-;_-* &quot;-&quot;??_-;_-@_-"/>
    <numFmt numFmtId="189" formatCode="_-* #,##0.00000_-;\-* #,##0.00000_-;_-* &quot;-&quot;_-;_-@_-"/>
    <numFmt numFmtId="190" formatCode="_-* #,##0.000000_-;\-* #,##0.000000_-;_-* &quot;-&quot;_-;_-@_-"/>
    <numFmt numFmtId="191" formatCode="0.0000000"/>
    <numFmt numFmtId="192" formatCode="0.00000000"/>
  </numFmts>
  <fonts count="5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color rgb="FF0000CC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9"/>
      <color theme="1"/>
      <name val="맑은 고딕"/>
      <family val="2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  <font>
      <b/>
      <vertAlign val="subscript"/>
      <sz val="9"/>
      <name val="맑은 고딕"/>
      <family val="3"/>
      <charset val="129"/>
      <scheme val="minor"/>
    </font>
    <font>
      <vertAlign val="superscript"/>
      <sz val="9"/>
      <color theme="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9"/>
      <color theme="7" tint="0.79998168889431442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vertAlign val="subscript"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vertAlign val="subscript"/>
      <sz val="9"/>
      <color theme="0" tint="-0.499984740745262"/>
      <name val="맑은 고딕"/>
      <family val="3"/>
      <charset val="129"/>
      <scheme val="minor"/>
    </font>
    <font>
      <b/>
      <vertAlign val="superscript"/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vertAlign val="subscript"/>
      <sz val="9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 style="hair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872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0" applyFont="1">
      <alignment vertical="center"/>
    </xf>
    <xf numFmtId="0" fontId="8" fillId="3" borderId="109" xfId="1" applyFont="1" applyFill="1" applyBorder="1" applyAlignment="1">
      <alignment horizontal="center" vertical="center"/>
    </xf>
    <xf numFmtId="0" fontId="8" fillId="3" borderId="51" xfId="1" applyFont="1" applyFill="1" applyBorder="1" applyAlignment="1">
      <alignment horizontal="center" vertical="center" wrapText="1"/>
    </xf>
    <xf numFmtId="0" fontId="8" fillId="3" borderId="110" xfId="1" applyFont="1" applyFill="1" applyBorder="1" applyAlignment="1">
      <alignment horizontal="center" vertical="center"/>
    </xf>
    <xf numFmtId="0" fontId="8" fillId="3" borderId="111" xfId="1" applyFont="1" applyFill="1" applyBorder="1" applyAlignment="1">
      <alignment horizontal="center" vertical="center"/>
    </xf>
    <xf numFmtId="0" fontId="8" fillId="3" borderId="51" xfId="1" applyFont="1" applyFill="1" applyBorder="1" applyAlignment="1">
      <alignment horizontal="center" vertical="center"/>
    </xf>
    <xf numFmtId="0" fontId="8" fillId="3" borderId="112" xfId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0" fontId="8" fillId="0" borderId="78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7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85" xfId="1" applyFont="1" applyBorder="1" applyAlignment="1">
      <alignment horizontal="left" vertical="center"/>
    </xf>
    <xf numFmtId="0" fontId="8" fillId="0" borderId="65" xfId="1" applyFont="1" applyBorder="1" applyAlignment="1">
      <alignment horizontal="center" vertical="center"/>
    </xf>
    <xf numFmtId="0" fontId="8" fillId="5" borderId="65" xfId="1" applyFont="1" applyFill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69" xfId="1" applyFont="1" applyFill="1" applyBorder="1" applyAlignment="1">
      <alignment horizontal="center" vertical="center"/>
    </xf>
    <xf numFmtId="0" fontId="8" fillId="0" borderId="123" xfId="1" applyFont="1" applyBorder="1" applyAlignment="1">
      <alignment horizontal="left" vertical="center"/>
    </xf>
    <xf numFmtId="0" fontId="8" fillId="0" borderId="54" xfId="1" applyFont="1" applyBorder="1" applyAlignment="1">
      <alignment horizontal="left" vertical="center"/>
    </xf>
    <xf numFmtId="0" fontId="8" fillId="0" borderId="126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7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15" xfId="1" applyFont="1" applyBorder="1" applyAlignment="1">
      <alignment horizontal="left" vertical="center"/>
    </xf>
    <xf numFmtId="0" fontId="8" fillId="0" borderId="116" xfId="1" applyFont="1" applyBorder="1" applyAlignment="1">
      <alignment horizontal="center" vertical="center"/>
    </xf>
    <xf numFmtId="0" fontId="8" fillId="5" borderId="116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9" borderId="9" xfId="1" applyFont="1" applyFill="1" applyBorder="1" applyAlignment="1">
      <alignment horizontal="center" vertical="center"/>
    </xf>
    <xf numFmtId="0" fontId="8" fillId="9" borderId="13" xfId="1" applyFont="1" applyFill="1" applyBorder="1" applyAlignment="1">
      <alignment horizontal="center" vertical="center"/>
    </xf>
    <xf numFmtId="0" fontId="8" fillId="9" borderId="69" xfId="1" applyFont="1" applyFill="1" applyBorder="1" applyAlignment="1">
      <alignment horizontal="center" vertical="center"/>
    </xf>
    <xf numFmtId="0" fontId="8" fillId="3" borderId="50" xfId="1" applyFont="1" applyFill="1" applyBorder="1" applyAlignment="1">
      <alignment horizontal="center" vertical="center"/>
    </xf>
    <xf numFmtId="0" fontId="8" fillId="0" borderId="186" xfId="1" applyFont="1" applyBorder="1" applyAlignment="1">
      <alignment horizontal="left" vertical="center"/>
    </xf>
    <xf numFmtId="0" fontId="8" fillId="0" borderId="187" xfId="1" applyFont="1" applyBorder="1" applyAlignment="1">
      <alignment horizontal="center" vertical="center"/>
    </xf>
    <xf numFmtId="0" fontId="8" fillId="3" borderId="184" xfId="1" applyFont="1" applyFill="1" applyBorder="1" applyAlignment="1">
      <alignment horizontal="center" vertical="center" wrapText="1"/>
    </xf>
    <xf numFmtId="0" fontId="8" fillId="3" borderId="52" xfId="1" applyFont="1" applyFill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204" xfId="1" applyFont="1" applyBorder="1" applyAlignment="1">
      <alignment horizontal="left" vertical="center"/>
    </xf>
    <xf numFmtId="0" fontId="8" fillId="0" borderId="12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08" xfId="1" applyFont="1" applyBorder="1" applyAlignment="1">
      <alignment horizontal="left" vertical="center"/>
    </xf>
    <xf numFmtId="0" fontId="8" fillId="0" borderId="21" xfId="1" applyFont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0" borderId="209" xfId="1" applyFont="1" applyBorder="1" applyAlignment="1">
      <alignment horizontal="center" vertical="center"/>
    </xf>
    <xf numFmtId="180" fontId="17" fillId="8" borderId="8" xfId="6" applyNumberFormat="1" applyFont="1" applyFill="1" applyBorder="1">
      <alignment vertical="center"/>
    </xf>
    <xf numFmtId="180" fontId="17" fillId="8" borderId="9" xfId="6" applyNumberFormat="1" applyFont="1" applyFill="1" applyBorder="1">
      <alignment vertical="center"/>
    </xf>
    <xf numFmtId="180" fontId="7" fillId="0" borderId="87" xfId="6" applyNumberFormat="1" applyFont="1" applyFill="1" applyBorder="1">
      <alignment vertical="center"/>
    </xf>
    <xf numFmtId="180" fontId="17" fillId="8" borderId="13" xfId="6" applyNumberFormat="1" applyFont="1" applyFill="1" applyBorder="1">
      <alignment vertical="center"/>
    </xf>
    <xf numFmtId="180" fontId="7" fillId="0" borderId="48" xfId="6" applyNumberFormat="1" applyFont="1" applyFill="1" applyBorder="1">
      <alignment vertical="center"/>
    </xf>
    <xf numFmtId="180" fontId="17" fillId="8" borderId="69" xfId="6" applyNumberFormat="1" applyFont="1" applyFill="1" applyBorder="1">
      <alignment vertical="center"/>
    </xf>
    <xf numFmtId="180" fontId="7" fillId="0" borderId="90" xfId="6" applyNumberFormat="1" applyFont="1" applyFill="1" applyBorder="1">
      <alignment vertical="center"/>
    </xf>
    <xf numFmtId="180" fontId="17" fillId="8" borderId="65" xfId="6" applyNumberFormat="1" applyFont="1" applyFill="1" applyBorder="1">
      <alignment vertical="center"/>
    </xf>
    <xf numFmtId="180" fontId="7" fillId="0" borderId="89" xfId="6" applyNumberFormat="1" applyFont="1" applyFill="1" applyBorder="1">
      <alignment vertical="center"/>
    </xf>
    <xf numFmtId="180" fontId="7" fillId="0" borderId="88" xfId="6" applyNumberFormat="1" applyFont="1" applyFill="1" applyBorder="1">
      <alignment vertical="center"/>
    </xf>
    <xf numFmtId="180" fontId="17" fillId="8" borderId="85" xfId="6" applyNumberFormat="1" applyFont="1" applyFill="1" applyBorder="1">
      <alignment vertical="center"/>
    </xf>
    <xf numFmtId="180" fontId="17" fillId="8" borderId="198" xfId="6" applyNumberFormat="1" applyFont="1" applyFill="1" applyBorder="1">
      <alignment vertical="center"/>
    </xf>
    <xf numFmtId="180" fontId="17" fillId="8" borderId="77" xfId="6" applyNumberFormat="1" applyFont="1" applyFill="1" applyBorder="1">
      <alignment vertical="center"/>
    </xf>
    <xf numFmtId="180" fontId="17" fillId="8" borderId="57" xfId="6" applyNumberFormat="1" applyFont="1" applyFill="1" applyBorder="1">
      <alignment vertical="center"/>
    </xf>
    <xf numFmtId="180" fontId="7" fillId="0" borderId="131" xfId="6" applyNumberFormat="1" applyFont="1" applyFill="1" applyBorder="1">
      <alignment vertical="center"/>
    </xf>
    <xf numFmtId="180" fontId="17" fillId="8" borderId="84" xfId="6" applyNumberFormat="1" applyFont="1" applyFill="1" applyBorder="1">
      <alignment vertical="center"/>
    </xf>
    <xf numFmtId="180" fontId="17" fillId="8" borderId="200" xfId="6" applyNumberFormat="1" applyFont="1" applyFill="1" applyBorder="1">
      <alignment vertical="center"/>
    </xf>
    <xf numFmtId="180" fontId="17" fillId="8" borderId="78" xfId="6" applyNumberFormat="1" applyFont="1" applyFill="1" applyBorder="1">
      <alignment vertical="center"/>
    </xf>
    <xf numFmtId="180" fontId="17" fillId="8" borderId="201" xfId="6" applyNumberFormat="1" applyFont="1" applyFill="1" applyBorder="1">
      <alignment vertical="center"/>
    </xf>
    <xf numFmtId="180" fontId="17" fillId="8" borderId="76" xfId="6" applyNumberFormat="1" applyFont="1" applyFill="1" applyBorder="1">
      <alignment vertical="center"/>
    </xf>
    <xf numFmtId="180" fontId="17" fillId="8" borderId="17" xfId="6" applyNumberFormat="1" applyFont="1" applyFill="1" applyBorder="1">
      <alignment vertical="center"/>
    </xf>
    <xf numFmtId="180" fontId="17" fillId="8" borderId="59" xfId="6" applyNumberFormat="1" applyFont="1" applyFill="1" applyBorder="1">
      <alignment vertical="center"/>
    </xf>
    <xf numFmtId="180" fontId="7" fillId="0" borderId="49" xfId="6" applyNumberFormat="1" applyFont="1" applyFill="1" applyBorder="1">
      <alignment vertical="center"/>
    </xf>
    <xf numFmtId="0" fontId="8" fillId="0" borderId="0" xfId="1" applyFont="1" applyProtection="1">
      <alignment vertical="center"/>
      <protection locked="0"/>
    </xf>
    <xf numFmtId="41" fontId="10" fillId="0" borderId="227" xfId="6" applyFont="1" applyFill="1" applyBorder="1" applyAlignment="1" applyProtection="1">
      <alignment horizontal="center" vertical="center"/>
    </xf>
    <xf numFmtId="41" fontId="10" fillId="0" borderId="229" xfId="6" applyFont="1" applyFill="1" applyBorder="1" applyAlignment="1" applyProtection="1">
      <alignment horizontal="center" vertical="center"/>
    </xf>
    <xf numFmtId="41" fontId="10" fillId="0" borderId="36" xfId="6" applyFont="1" applyFill="1" applyBorder="1" applyAlignment="1" applyProtection="1">
      <alignment horizontal="center" vertical="center"/>
    </xf>
    <xf numFmtId="176" fontId="10" fillId="0" borderId="37" xfId="6" applyNumberFormat="1" applyFont="1" applyFill="1" applyBorder="1" applyAlignment="1" applyProtection="1">
      <alignment horizontal="center" vertical="center"/>
    </xf>
    <xf numFmtId="176" fontId="10" fillId="0" borderId="47" xfId="6" applyNumberFormat="1" applyFont="1" applyFill="1" applyBorder="1" applyAlignment="1" applyProtection="1">
      <alignment horizontal="center" vertical="center"/>
    </xf>
    <xf numFmtId="41" fontId="10" fillId="0" borderId="38" xfId="6" applyFont="1" applyFill="1" applyBorder="1" applyAlignment="1" applyProtection="1">
      <alignment horizontal="center" vertical="center"/>
    </xf>
    <xf numFmtId="41" fontId="10" fillId="0" borderId="39" xfId="6" applyFont="1" applyFill="1" applyBorder="1" applyAlignment="1" applyProtection="1">
      <alignment horizontal="center" vertical="center"/>
    </xf>
    <xf numFmtId="176" fontId="10" fillId="0" borderId="48" xfId="6" applyNumberFormat="1" applyFont="1" applyFill="1" applyBorder="1" applyAlignment="1" applyProtection="1">
      <alignment horizontal="center" vertical="center"/>
    </xf>
    <xf numFmtId="41" fontId="10" fillId="0" borderId="40" xfId="6" applyFont="1" applyFill="1" applyBorder="1" applyAlignment="1" applyProtection="1">
      <alignment horizontal="center" vertical="center"/>
    </xf>
    <xf numFmtId="41" fontId="10" fillId="0" borderId="41" xfId="6" applyFont="1" applyFill="1" applyBorder="1" applyAlignment="1" applyProtection="1">
      <alignment horizontal="center" vertical="center"/>
    </xf>
    <xf numFmtId="176" fontId="10" fillId="0" borderId="49" xfId="6" applyNumberFormat="1" applyFont="1" applyFill="1" applyBorder="1" applyAlignment="1" applyProtection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3" fillId="13" borderId="0" xfId="0" applyFont="1" applyFill="1" applyProtection="1">
      <alignment vertical="center"/>
      <protection locked="0"/>
    </xf>
    <xf numFmtId="0" fontId="21" fillId="13" borderId="0" xfId="0" applyFont="1" applyFill="1">
      <alignment vertical="center"/>
    </xf>
    <xf numFmtId="0" fontId="22" fillId="2" borderId="149" xfId="0" applyFont="1" applyFill="1" applyBorder="1">
      <alignment vertical="center"/>
    </xf>
    <xf numFmtId="0" fontId="22" fillId="2" borderId="150" xfId="0" applyFont="1" applyFill="1" applyBorder="1">
      <alignment vertical="center"/>
    </xf>
    <xf numFmtId="0" fontId="22" fillId="2" borderId="152" xfId="0" applyFont="1" applyFill="1" applyBorder="1">
      <alignment vertical="center"/>
    </xf>
    <xf numFmtId="0" fontId="23" fillId="13" borderId="158" xfId="1" applyFont="1" applyFill="1" applyBorder="1">
      <alignment vertical="center"/>
    </xf>
    <xf numFmtId="41" fontId="23" fillId="13" borderId="147" xfId="1" applyNumberFormat="1" applyFont="1" applyFill="1" applyBorder="1">
      <alignment vertical="center"/>
    </xf>
    <xf numFmtId="0" fontId="23" fillId="13" borderId="39" xfId="1" applyFont="1" applyFill="1" applyBorder="1">
      <alignment vertical="center"/>
    </xf>
    <xf numFmtId="41" fontId="23" fillId="13" borderId="148" xfId="1" applyNumberFormat="1" applyFont="1" applyFill="1" applyBorder="1">
      <alignment vertical="center"/>
    </xf>
    <xf numFmtId="0" fontId="23" fillId="13" borderId="19" xfId="1" applyFont="1" applyFill="1" applyBorder="1">
      <alignment vertical="center"/>
    </xf>
    <xf numFmtId="41" fontId="23" fillId="13" borderId="203" xfId="1" applyNumberFormat="1" applyFont="1" applyFill="1" applyBorder="1">
      <alignment vertical="center"/>
    </xf>
    <xf numFmtId="0" fontId="24" fillId="13" borderId="134" xfId="1" applyFont="1" applyFill="1" applyBorder="1">
      <alignment vertical="center"/>
    </xf>
    <xf numFmtId="41" fontId="24" fillId="13" borderId="141" xfId="1" applyNumberFormat="1" applyFont="1" applyFill="1" applyBorder="1">
      <alignment vertical="center"/>
    </xf>
    <xf numFmtId="0" fontId="23" fillId="13" borderId="97" xfId="1" applyFont="1" applyFill="1" applyBorder="1">
      <alignment vertical="center"/>
    </xf>
    <xf numFmtId="41" fontId="23" fillId="13" borderId="162" xfId="1" applyNumberFormat="1" applyFont="1" applyFill="1" applyBorder="1">
      <alignment vertical="center"/>
    </xf>
    <xf numFmtId="0" fontId="23" fillId="13" borderId="139" xfId="1" applyFont="1" applyFill="1" applyBorder="1">
      <alignment vertical="center"/>
    </xf>
    <xf numFmtId="41" fontId="23" fillId="13" borderId="160" xfId="1" applyNumberFormat="1" applyFont="1" applyFill="1" applyBorder="1">
      <alignment vertical="center"/>
    </xf>
    <xf numFmtId="0" fontId="24" fillId="13" borderId="32" xfId="1" applyFont="1" applyFill="1" applyBorder="1">
      <alignment vertical="center"/>
    </xf>
    <xf numFmtId="41" fontId="24" fillId="13" borderId="164" xfId="1" applyNumberFormat="1" applyFont="1" applyFill="1" applyBorder="1">
      <alignment vertical="center"/>
    </xf>
    <xf numFmtId="41" fontId="21" fillId="13" borderId="159" xfId="0" applyNumberFormat="1" applyFont="1" applyFill="1" applyBorder="1">
      <alignment vertical="center"/>
    </xf>
    <xf numFmtId="179" fontId="21" fillId="13" borderId="135" xfId="0" applyNumberFormat="1" applyFont="1" applyFill="1" applyBorder="1">
      <alignment vertical="center"/>
    </xf>
    <xf numFmtId="0" fontId="8" fillId="0" borderId="78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179" fontId="8" fillId="0" borderId="8" xfId="6" applyNumberFormat="1" applyFont="1" applyFill="1" applyBorder="1" applyProtection="1">
      <alignment vertical="center"/>
      <protection locked="0"/>
    </xf>
    <xf numFmtId="179" fontId="8" fillId="0" borderId="9" xfId="6" applyNumberFormat="1" applyFont="1" applyFill="1" applyBorder="1" applyProtection="1">
      <alignment vertical="center"/>
      <protection locked="0"/>
    </xf>
    <xf numFmtId="179" fontId="8" fillId="0" borderId="26" xfId="6" applyNumberFormat="1" applyFont="1" applyFill="1" applyBorder="1" applyProtection="1">
      <alignment vertical="center"/>
      <protection locked="0"/>
    </xf>
    <xf numFmtId="0" fontId="8" fillId="0" borderId="77" xfId="1" applyFont="1" applyBorder="1" applyAlignment="1" applyProtection="1">
      <alignment horizontal="left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179" fontId="8" fillId="0" borderId="12" xfId="6" applyNumberFormat="1" applyFont="1" applyFill="1" applyBorder="1" applyProtection="1">
      <alignment vertical="center"/>
      <protection locked="0"/>
    </xf>
    <xf numFmtId="179" fontId="8" fillId="0" borderId="13" xfId="6" applyNumberFormat="1" applyFont="1" applyFill="1" applyBorder="1" applyProtection="1">
      <alignment vertical="center"/>
      <protection locked="0"/>
    </xf>
    <xf numFmtId="179" fontId="8" fillId="0" borderId="83" xfId="6" applyNumberFormat="1" applyFont="1" applyFill="1" applyBorder="1" applyProtection="1">
      <alignment vertical="center"/>
      <protection locked="0"/>
    </xf>
    <xf numFmtId="0" fontId="8" fillId="0" borderId="84" xfId="1" applyFont="1" applyBorder="1" applyAlignment="1" applyProtection="1">
      <alignment horizontal="left" vertical="center"/>
      <protection locked="0"/>
    </xf>
    <xf numFmtId="0" fontId="8" fillId="0" borderId="69" xfId="1" applyFont="1" applyBorder="1" applyAlignment="1" applyProtection="1">
      <alignment horizontal="center" vertical="center"/>
      <protection locked="0"/>
    </xf>
    <xf numFmtId="179" fontId="8" fillId="0" borderId="68" xfId="6" applyNumberFormat="1" applyFont="1" applyFill="1" applyBorder="1" applyProtection="1">
      <alignment vertical="center"/>
      <protection locked="0"/>
    </xf>
    <xf numFmtId="179" fontId="8" fillId="0" borderId="69" xfId="6" applyNumberFormat="1" applyFont="1" applyFill="1" applyBorder="1" applyProtection="1">
      <alignment vertical="center"/>
      <protection locked="0"/>
    </xf>
    <xf numFmtId="179" fontId="8" fillId="0" borderId="86" xfId="6" applyNumberFormat="1" applyFont="1" applyFill="1" applyBorder="1" applyProtection="1">
      <alignment vertical="center"/>
      <protection locked="0"/>
    </xf>
    <xf numFmtId="0" fontId="8" fillId="0" borderId="85" xfId="1" applyFont="1" applyBorder="1" applyAlignment="1" applyProtection="1">
      <alignment horizontal="left" vertical="center"/>
      <protection locked="0"/>
    </xf>
    <xf numFmtId="0" fontId="8" fillId="0" borderId="65" xfId="1" applyFont="1" applyBorder="1" applyAlignment="1" applyProtection="1">
      <alignment horizontal="center" vertical="center"/>
      <protection locked="0"/>
    </xf>
    <xf numFmtId="0" fontId="8" fillId="5" borderId="65" xfId="1" applyFont="1" applyFill="1" applyBorder="1" applyAlignment="1" applyProtection="1">
      <alignment horizontal="center" vertical="center"/>
      <protection locked="0"/>
    </xf>
    <xf numFmtId="179" fontId="8" fillId="0" borderId="64" xfId="6" applyNumberFormat="1" applyFont="1" applyFill="1" applyBorder="1" applyProtection="1">
      <alignment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5" borderId="13" xfId="1" applyFont="1" applyFill="1" applyBorder="1" applyAlignment="1" applyProtection="1">
      <alignment horizontal="center" vertical="center"/>
      <protection locked="0"/>
    </xf>
    <xf numFmtId="0" fontId="8" fillId="5" borderId="69" xfId="1" applyFont="1" applyFill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left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179" fontId="8" fillId="0" borderId="123" xfId="6" applyNumberFormat="1" applyFont="1" applyFill="1" applyBorder="1" applyProtection="1">
      <alignment vertical="center"/>
      <protection locked="0"/>
    </xf>
    <xf numFmtId="179" fontId="8" fillId="0" borderId="54" xfId="6" applyNumberFormat="1" applyFont="1" applyFill="1" applyBorder="1" applyProtection="1">
      <alignment vertical="center"/>
      <protection locked="0"/>
    </xf>
    <xf numFmtId="179" fontId="8" fillId="0" borderId="55" xfId="6" applyNumberFormat="1" applyFont="1" applyFill="1" applyBorder="1" applyProtection="1">
      <alignment vertical="center"/>
      <protection locked="0"/>
    </xf>
    <xf numFmtId="0" fontId="8" fillId="0" borderId="56" xfId="1" applyFont="1" applyBorder="1" applyAlignment="1" applyProtection="1">
      <alignment horizontal="left" vertical="center"/>
      <protection locked="0"/>
    </xf>
    <xf numFmtId="179" fontId="8" fillId="0" borderId="77" xfId="6" applyNumberFormat="1" applyFont="1" applyFill="1" applyBorder="1" applyProtection="1">
      <alignment vertical="center"/>
      <protection locked="0"/>
    </xf>
    <xf numFmtId="179" fontId="8" fillId="0" borderId="57" xfId="6" applyNumberFormat="1" applyFont="1" applyFill="1" applyBorder="1" applyProtection="1">
      <alignment vertical="center"/>
      <protection locked="0"/>
    </xf>
    <xf numFmtId="0" fontId="8" fillId="0" borderId="215" xfId="1" applyFont="1" applyBorder="1" applyAlignment="1" applyProtection="1">
      <alignment horizontal="left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179" fontId="8" fillId="0" borderId="208" xfId="6" applyNumberFormat="1" applyFont="1" applyFill="1" applyBorder="1" applyProtection="1">
      <alignment vertical="center"/>
      <protection locked="0"/>
    </xf>
    <xf numFmtId="179" fontId="8" fillId="0" borderId="21" xfId="6" applyNumberFormat="1" applyFont="1" applyFill="1" applyBorder="1" applyProtection="1">
      <alignment vertical="center"/>
      <protection locked="0"/>
    </xf>
    <xf numFmtId="179" fontId="8" fillId="0" borderId="199" xfId="6" applyNumberFormat="1" applyFont="1" applyFill="1" applyBorder="1" applyProtection="1">
      <alignment vertical="center"/>
      <protection locked="0"/>
    </xf>
    <xf numFmtId="0" fontId="8" fillId="0" borderId="216" xfId="1" applyFont="1" applyBorder="1" applyAlignment="1" applyProtection="1">
      <alignment horizontal="left" vertical="center"/>
      <protection locked="0"/>
    </xf>
    <xf numFmtId="179" fontId="8" fillId="0" borderId="85" xfId="6" applyNumberFormat="1" applyFont="1" applyFill="1" applyBorder="1" applyProtection="1">
      <alignment vertical="center"/>
      <protection locked="0"/>
    </xf>
    <xf numFmtId="179" fontId="8" fillId="0" borderId="65" xfId="6" applyNumberFormat="1" applyFont="1" applyFill="1" applyBorder="1" applyProtection="1">
      <alignment vertical="center"/>
      <protection locked="0"/>
    </xf>
    <xf numFmtId="179" fontId="8" fillId="0" borderId="198" xfId="6" applyNumberFormat="1" applyFont="1" applyFill="1" applyBorder="1" applyProtection="1">
      <alignment vertical="center"/>
      <protection locked="0"/>
    </xf>
    <xf numFmtId="0" fontId="8" fillId="0" borderId="217" xfId="1" applyFont="1" applyBorder="1" applyAlignment="1" applyProtection="1">
      <alignment horizontal="left" vertical="center"/>
      <protection locked="0"/>
    </xf>
    <xf numFmtId="179" fontId="8" fillId="0" borderId="84" xfId="6" applyNumberFormat="1" applyFont="1" applyFill="1" applyBorder="1" applyProtection="1">
      <alignment vertical="center"/>
      <protection locked="0"/>
    </xf>
    <xf numFmtId="179" fontId="8" fillId="0" borderId="200" xfId="6" applyNumberFormat="1" applyFont="1" applyFill="1" applyBorder="1" applyProtection="1">
      <alignment vertical="center"/>
      <protection locked="0"/>
    </xf>
    <xf numFmtId="0" fontId="8" fillId="0" borderId="218" xfId="1" applyFont="1" applyBorder="1" applyAlignment="1" applyProtection="1">
      <alignment horizontal="left" vertical="center"/>
      <protection locked="0"/>
    </xf>
    <xf numFmtId="179" fontId="8" fillId="0" borderId="78" xfId="6" applyNumberFormat="1" applyFont="1" applyFill="1" applyBorder="1" applyProtection="1">
      <alignment vertical="center"/>
      <protection locked="0"/>
    </xf>
    <xf numFmtId="179" fontId="8" fillId="0" borderId="201" xfId="6" applyNumberFormat="1" applyFont="1" applyFill="1" applyBorder="1" applyProtection="1">
      <alignment vertical="center"/>
      <protection locked="0"/>
    </xf>
    <xf numFmtId="0" fontId="8" fillId="0" borderId="123" xfId="1" applyFont="1" applyBorder="1" applyAlignment="1" applyProtection="1">
      <alignment horizontal="left" vertical="center"/>
      <protection locked="0"/>
    </xf>
    <xf numFmtId="0" fontId="8" fillId="0" borderId="54" xfId="1" applyFont="1" applyBorder="1" applyAlignment="1" applyProtection="1">
      <alignment horizontal="left" vertical="center"/>
      <protection locked="0"/>
    </xf>
    <xf numFmtId="41" fontId="8" fillId="0" borderId="123" xfId="6" applyFont="1" applyFill="1" applyBorder="1" applyProtection="1">
      <alignment vertical="center"/>
      <protection locked="0"/>
    </xf>
    <xf numFmtId="41" fontId="8" fillId="0" borderId="54" xfId="6" applyFont="1" applyFill="1" applyBorder="1" applyProtection="1">
      <alignment vertical="center"/>
      <protection locked="0"/>
    </xf>
    <xf numFmtId="41" fontId="8" fillId="0" borderId="124" xfId="6" applyFont="1" applyFill="1" applyBorder="1" applyProtection="1">
      <alignment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41" fontId="8" fillId="0" borderId="78" xfId="6" applyFont="1" applyFill="1" applyBorder="1" applyProtection="1">
      <alignment vertical="center"/>
      <protection locked="0"/>
    </xf>
    <xf numFmtId="41" fontId="8" fillId="0" borderId="9" xfId="6" applyFont="1" applyFill="1" applyBorder="1" applyProtection="1">
      <alignment vertical="center"/>
      <protection locked="0"/>
    </xf>
    <xf numFmtId="41" fontId="8" fillId="0" borderId="26" xfId="6" applyFont="1" applyFill="1" applyBorder="1" applyProtection="1">
      <alignment vertical="center"/>
      <protection locked="0"/>
    </xf>
    <xf numFmtId="0" fontId="8" fillId="0" borderId="13" xfId="1" applyFont="1" applyBorder="1" applyAlignment="1" applyProtection="1">
      <alignment horizontal="left" vertical="center"/>
      <protection locked="0"/>
    </xf>
    <xf numFmtId="41" fontId="8" fillId="0" borderId="77" xfId="6" applyFont="1" applyFill="1" applyBorder="1" applyProtection="1">
      <alignment vertical="center"/>
      <protection locked="0"/>
    </xf>
    <xf numFmtId="41" fontId="8" fillId="0" borderId="13" xfId="6" applyFont="1" applyFill="1" applyBorder="1" applyProtection="1">
      <alignment vertical="center"/>
      <protection locked="0"/>
    </xf>
    <xf numFmtId="41" fontId="8" fillId="0" borderId="83" xfId="6" applyFont="1" applyFill="1" applyBorder="1" applyProtection="1">
      <alignment vertical="center"/>
      <protection locked="0"/>
    </xf>
    <xf numFmtId="0" fontId="8" fillId="0" borderId="76" xfId="1" applyFont="1" applyBorder="1" applyAlignment="1" applyProtection="1">
      <alignment horizontal="left" vertical="center"/>
      <protection locked="0"/>
    </xf>
    <xf numFmtId="0" fontId="8" fillId="0" borderId="17" xfId="1" applyFont="1" applyBorder="1" applyAlignment="1" applyProtection="1">
      <alignment horizontal="left" vertical="center"/>
      <protection locked="0"/>
    </xf>
    <xf numFmtId="41" fontId="8" fillId="0" borderId="76" xfId="6" applyFont="1" applyFill="1" applyBorder="1" applyProtection="1">
      <alignment vertical="center"/>
      <protection locked="0"/>
    </xf>
    <xf numFmtId="41" fontId="8" fillId="0" borderId="17" xfId="6" applyFont="1" applyFill="1" applyBorder="1" applyProtection="1">
      <alignment vertical="center"/>
      <protection locked="0"/>
    </xf>
    <xf numFmtId="41" fontId="8" fillId="0" borderId="27" xfId="6" applyFont="1" applyFill="1" applyBorder="1" applyProtection="1">
      <alignment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179" fontId="8" fillId="0" borderId="16" xfId="6" applyNumberFormat="1" applyFont="1" applyFill="1" applyBorder="1" applyProtection="1">
      <alignment vertical="center"/>
      <protection locked="0"/>
    </xf>
    <xf numFmtId="179" fontId="8" fillId="0" borderId="17" xfId="6" applyNumberFormat="1" applyFont="1" applyFill="1" applyBorder="1" applyProtection="1">
      <alignment vertical="center"/>
      <protection locked="0"/>
    </xf>
    <xf numFmtId="179" fontId="8" fillId="0" borderId="27" xfId="6" applyNumberFormat="1" applyFont="1" applyFill="1" applyBorder="1" applyProtection="1">
      <alignment vertical="center"/>
      <protection locked="0"/>
    </xf>
    <xf numFmtId="0" fontId="19" fillId="12" borderId="178" xfId="1" applyFont="1" applyFill="1" applyBorder="1" applyAlignment="1">
      <alignment horizontal="center" vertical="center"/>
    </xf>
    <xf numFmtId="0" fontId="19" fillId="10" borderId="146" xfId="1" applyFont="1" applyFill="1" applyBorder="1" applyAlignment="1">
      <alignment horizontal="center" vertical="center" wrapText="1"/>
    </xf>
    <xf numFmtId="0" fontId="19" fillId="12" borderId="144" xfId="1" applyFont="1" applyFill="1" applyBorder="1" applyAlignment="1">
      <alignment horizontal="center" vertical="center"/>
    </xf>
    <xf numFmtId="0" fontId="19" fillId="11" borderId="145" xfId="1" applyFont="1" applyFill="1" applyBorder="1" applyAlignment="1">
      <alignment horizontal="center" vertical="center"/>
    </xf>
    <xf numFmtId="0" fontId="19" fillId="12" borderId="143" xfId="1" applyFont="1" applyFill="1" applyBorder="1" applyAlignment="1">
      <alignment horizontal="center" vertical="center"/>
    </xf>
    <xf numFmtId="0" fontId="19" fillId="12" borderId="146" xfId="1" applyFont="1" applyFill="1" applyBorder="1" applyAlignment="1">
      <alignment horizontal="center" vertical="center"/>
    </xf>
    <xf numFmtId="0" fontId="19" fillId="11" borderId="102" xfId="1" applyFont="1" applyFill="1" applyBorder="1" applyAlignment="1">
      <alignment horizontal="center" vertical="center"/>
    </xf>
    <xf numFmtId="0" fontId="19" fillId="11" borderId="143" xfId="1" applyFont="1" applyFill="1" applyBorder="1" applyAlignment="1">
      <alignment horizontal="center" vertical="center"/>
    </xf>
    <xf numFmtId="0" fontId="19" fillId="11" borderId="144" xfId="1" applyFont="1" applyFill="1" applyBorder="1" applyAlignment="1">
      <alignment horizontal="center" vertical="center"/>
    </xf>
    <xf numFmtId="0" fontId="19" fillId="11" borderId="146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179" fontId="7" fillId="8" borderId="87" xfId="6" applyNumberFormat="1" applyFont="1" applyFill="1" applyBorder="1" applyProtection="1">
      <alignment vertical="center"/>
    </xf>
    <xf numFmtId="180" fontId="8" fillId="8" borderId="8" xfId="1" applyNumberFormat="1" applyFont="1" applyFill="1" applyBorder="1">
      <alignment vertical="center"/>
    </xf>
    <xf numFmtId="180" fontId="8" fillId="8" borderId="9" xfId="1" applyNumberFormat="1" applyFont="1" applyFill="1" applyBorder="1">
      <alignment vertical="center"/>
    </xf>
    <xf numFmtId="180" fontId="8" fillId="8" borderId="26" xfId="1" applyNumberFormat="1" applyFont="1" applyFill="1" applyBorder="1">
      <alignment vertical="center"/>
    </xf>
    <xf numFmtId="180" fontId="8" fillId="8" borderId="87" xfId="1" applyNumberFormat="1" applyFont="1" applyFill="1" applyBorder="1">
      <alignment vertical="center"/>
    </xf>
    <xf numFmtId="0" fontId="8" fillId="6" borderId="11" xfId="1" applyFont="1" applyFill="1" applyBorder="1" applyAlignment="1">
      <alignment horizontal="center" vertical="center"/>
    </xf>
    <xf numFmtId="179" fontId="7" fillId="8" borderId="48" xfId="6" applyNumberFormat="1" applyFont="1" applyFill="1" applyBorder="1" applyProtection="1">
      <alignment vertical="center"/>
    </xf>
    <xf numFmtId="180" fontId="8" fillId="8" borderId="12" xfId="1" applyNumberFormat="1" applyFont="1" applyFill="1" applyBorder="1">
      <alignment vertical="center"/>
    </xf>
    <xf numFmtId="180" fontId="8" fillId="8" borderId="13" xfId="1" applyNumberFormat="1" applyFont="1" applyFill="1" applyBorder="1">
      <alignment vertical="center"/>
    </xf>
    <xf numFmtId="180" fontId="8" fillId="8" borderId="83" xfId="1" applyNumberFormat="1" applyFont="1" applyFill="1" applyBorder="1">
      <alignment vertical="center"/>
    </xf>
    <xf numFmtId="180" fontId="8" fillId="8" borderId="48" xfId="1" applyNumberFormat="1" applyFont="1" applyFill="1" applyBorder="1">
      <alignment vertical="center"/>
    </xf>
    <xf numFmtId="0" fontId="8" fillId="6" borderId="67" xfId="1" applyFont="1" applyFill="1" applyBorder="1" applyAlignment="1">
      <alignment horizontal="center" vertical="center"/>
    </xf>
    <xf numFmtId="179" fontId="7" fillId="8" borderId="90" xfId="6" applyNumberFormat="1" applyFont="1" applyFill="1" applyBorder="1" applyProtection="1">
      <alignment vertical="center"/>
    </xf>
    <xf numFmtId="180" fontId="8" fillId="8" borderId="21" xfId="1" applyNumberFormat="1" applyFont="1" applyFill="1" applyBorder="1">
      <alignment vertical="center"/>
    </xf>
    <xf numFmtId="180" fontId="8" fillId="8" borderId="88" xfId="1" applyNumberFormat="1" applyFont="1" applyFill="1" applyBorder="1">
      <alignment vertical="center"/>
    </xf>
    <xf numFmtId="0" fontId="8" fillId="6" borderId="63" xfId="1" applyFont="1" applyFill="1" applyBorder="1" applyAlignment="1">
      <alignment horizontal="center" vertical="center"/>
    </xf>
    <xf numFmtId="179" fontId="7" fillId="8" borderId="89" xfId="6" applyNumberFormat="1" applyFont="1" applyFill="1" applyBorder="1" applyProtection="1">
      <alignment vertical="center"/>
    </xf>
    <xf numFmtId="180" fontId="8" fillId="8" borderId="82" xfId="1" applyNumberFormat="1" applyFont="1" applyFill="1" applyBorder="1">
      <alignment vertical="center"/>
    </xf>
    <xf numFmtId="180" fontId="8" fillId="8" borderId="65" xfId="1" applyNumberFormat="1" applyFont="1" applyFill="1" applyBorder="1">
      <alignment vertical="center"/>
    </xf>
    <xf numFmtId="180" fontId="8" fillId="8" borderId="66" xfId="1" applyNumberFormat="1" applyFont="1" applyFill="1" applyBorder="1">
      <alignment vertical="center"/>
    </xf>
    <xf numFmtId="180" fontId="8" fillId="8" borderId="89" xfId="1" applyNumberFormat="1" applyFont="1" applyFill="1" applyBorder="1">
      <alignment vertical="center"/>
    </xf>
    <xf numFmtId="180" fontId="8" fillId="8" borderId="64" xfId="1" applyNumberFormat="1" applyFont="1" applyFill="1" applyBorder="1">
      <alignment vertical="center"/>
    </xf>
    <xf numFmtId="180" fontId="8" fillId="8" borderId="75" xfId="1" applyNumberFormat="1" applyFont="1" applyFill="1" applyBorder="1">
      <alignment vertical="center"/>
    </xf>
    <xf numFmtId="180" fontId="8" fillId="8" borderId="10" xfId="1" applyNumberFormat="1" applyFont="1" applyFill="1" applyBorder="1">
      <alignment vertical="center"/>
    </xf>
    <xf numFmtId="180" fontId="8" fillId="8" borderId="122" xfId="1" applyNumberFormat="1" applyFont="1" applyFill="1" applyBorder="1">
      <alignment vertical="center"/>
    </xf>
    <xf numFmtId="180" fontId="8" fillId="8" borderId="69" xfId="1" applyNumberFormat="1" applyFont="1" applyFill="1" applyBorder="1">
      <alignment vertical="center"/>
    </xf>
    <xf numFmtId="180" fontId="8" fillId="8" borderId="90" xfId="1" applyNumberFormat="1" applyFont="1" applyFill="1" applyBorder="1">
      <alignment vertical="center"/>
    </xf>
    <xf numFmtId="0" fontId="8" fillId="6" borderId="126" xfId="1" applyFont="1" applyFill="1" applyBorder="1" applyAlignment="1">
      <alignment horizontal="center" vertical="center"/>
    </xf>
    <xf numFmtId="180" fontId="8" fillId="8" borderId="54" xfId="1" applyNumberFormat="1" applyFont="1" applyFill="1" applyBorder="1">
      <alignment vertical="center"/>
    </xf>
    <xf numFmtId="180" fontId="8" fillId="8" borderId="55" xfId="1" applyNumberFormat="1" applyFont="1" applyFill="1" applyBorder="1">
      <alignment vertical="center"/>
    </xf>
    <xf numFmtId="180" fontId="8" fillId="8" borderId="220" xfId="1" applyNumberFormat="1" applyFont="1" applyFill="1" applyBorder="1">
      <alignment vertical="center"/>
    </xf>
    <xf numFmtId="180" fontId="8" fillId="8" borderId="198" xfId="1" applyNumberFormat="1" applyFont="1" applyFill="1" applyBorder="1">
      <alignment vertical="center"/>
    </xf>
    <xf numFmtId="180" fontId="8" fillId="8" borderId="47" xfId="1" applyNumberFormat="1" applyFont="1" applyFill="1" applyBorder="1">
      <alignment vertical="center"/>
    </xf>
    <xf numFmtId="180" fontId="8" fillId="8" borderId="57" xfId="1" applyNumberFormat="1" applyFont="1" applyFill="1" applyBorder="1">
      <alignment vertical="center"/>
    </xf>
    <xf numFmtId="180" fontId="8" fillId="8" borderId="148" xfId="1" applyNumberFormat="1" applyFont="1" applyFill="1" applyBorder="1">
      <alignment vertical="center"/>
    </xf>
    <xf numFmtId="0" fontId="8" fillId="6" borderId="209" xfId="1" applyFont="1" applyFill="1" applyBorder="1" applyAlignment="1">
      <alignment horizontal="center" vertical="center"/>
    </xf>
    <xf numFmtId="179" fontId="7" fillId="8" borderId="88" xfId="6" applyNumberFormat="1" applyFont="1" applyFill="1" applyBorder="1" applyProtection="1">
      <alignment vertical="center"/>
    </xf>
    <xf numFmtId="180" fontId="8" fillId="8" borderId="190" xfId="1" applyNumberFormat="1" applyFont="1" applyFill="1" applyBorder="1">
      <alignment vertical="center"/>
    </xf>
    <xf numFmtId="180" fontId="8" fillId="8" borderId="199" xfId="1" applyNumberFormat="1" applyFont="1" applyFill="1" applyBorder="1">
      <alignment vertical="center"/>
    </xf>
    <xf numFmtId="180" fontId="8" fillId="8" borderId="221" xfId="1" applyNumberFormat="1" applyFont="1" applyFill="1" applyBorder="1">
      <alignment vertical="center"/>
    </xf>
    <xf numFmtId="180" fontId="8" fillId="8" borderId="222" xfId="1" applyNumberFormat="1" applyFont="1" applyFill="1" applyBorder="1">
      <alignment vertical="center"/>
    </xf>
    <xf numFmtId="180" fontId="8" fillId="8" borderId="200" xfId="1" applyNumberFormat="1" applyFont="1" applyFill="1" applyBorder="1">
      <alignment vertical="center"/>
    </xf>
    <xf numFmtId="180" fontId="8" fillId="8" borderId="160" xfId="1" applyNumberFormat="1" applyFont="1" applyFill="1" applyBorder="1">
      <alignment vertical="center"/>
    </xf>
    <xf numFmtId="180" fontId="8" fillId="8" borderId="201" xfId="1" applyNumberFormat="1" applyFont="1" applyFill="1" applyBorder="1">
      <alignment vertical="center"/>
    </xf>
    <xf numFmtId="180" fontId="8" fillId="8" borderId="162" xfId="1" applyNumberFormat="1" applyFont="1" applyFill="1" applyBorder="1">
      <alignment vertical="center"/>
    </xf>
    <xf numFmtId="0" fontId="8" fillId="6" borderId="15" xfId="1" applyFont="1" applyFill="1" applyBorder="1" applyAlignment="1">
      <alignment horizontal="center" vertical="center"/>
    </xf>
    <xf numFmtId="179" fontId="7" fillId="8" borderId="49" xfId="6" applyNumberFormat="1" applyFont="1" applyFill="1" applyBorder="1" applyProtection="1">
      <alignment vertical="center"/>
    </xf>
    <xf numFmtId="180" fontId="8" fillId="8" borderId="14" xfId="1" applyNumberFormat="1" applyFont="1" applyFill="1" applyBorder="1">
      <alignment vertical="center"/>
    </xf>
    <xf numFmtId="180" fontId="8" fillId="8" borderId="17" xfId="1" applyNumberFormat="1" applyFont="1" applyFill="1" applyBorder="1">
      <alignment vertical="center"/>
    </xf>
    <xf numFmtId="180" fontId="8" fillId="8" borderId="27" xfId="1" applyNumberFormat="1" applyFont="1" applyFill="1" applyBorder="1">
      <alignment vertical="center"/>
    </xf>
    <xf numFmtId="180" fontId="8" fillId="8" borderId="49" xfId="1" applyNumberFormat="1" applyFont="1" applyFill="1" applyBorder="1">
      <alignment vertical="center"/>
    </xf>
    <xf numFmtId="180" fontId="8" fillId="8" borderId="16" xfId="1" applyNumberFormat="1" applyFont="1" applyFill="1" applyBorder="1">
      <alignment vertical="center"/>
    </xf>
    <xf numFmtId="0" fontId="8" fillId="3" borderId="197" xfId="1" applyFont="1" applyFill="1" applyBorder="1" applyAlignment="1">
      <alignment horizontal="center" vertical="center"/>
    </xf>
    <xf numFmtId="0" fontId="8" fillId="3" borderId="219" xfId="1" applyFont="1" applyFill="1" applyBorder="1" applyAlignment="1">
      <alignment horizontal="center" vertical="center"/>
    </xf>
    <xf numFmtId="41" fontId="7" fillId="8" borderId="48" xfId="6" applyFont="1" applyFill="1" applyBorder="1" applyProtection="1">
      <alignment vertical="center"/>
    </xf>
    <xf numFmtId="0" fontId="8" fillId="8" borderId="12" xfId="1" applyFont="1" applyFill="1" applyBorder="1">
      <alignment vertical="center"/>
    </xf>
    <xf numFmtId="0" fontId="8" fillId="8" borderId="89" xfId="1" applyFont="1" applyFill="1" applyBorder="1">
      <alignment vertical="center"/>
    </xf>
    <xf numFmtId="41" fontId="8" fillId="8" borderId="125" xfId="1" applyNumberFormat="1" applyFont="1" applyFill="1" applyBorder="1">
      <alignment vertical="center"/>
    </xf>
    <xf numFmtId="0" fontId="8" fillId="8" borderId="125" xfId="1" applyFont="1" applyFill="1" applyBorder="1">
      <alignment vertical="center"/>
    </xf>
    <xf numFmtId="0" fontId="8" fillId="8" borderId="54" xfId="1" applyFont="1" applyFill="1" applyBorder="1">
      <alignment vertical="center"/>
    </xf>
    <xf numFmtId="0" fontId="8" fillId="8" borderId="124" xfId="1" applyFont="1" applyFill="1" applyBorder="1">
      <alignment vertical="center"/>
    </xf>
    <xf numFmtId="0" fontId="8" fillId="8" borderId="98" xfId="1" applyFont="1" applyFill="1" applyBorder="1">
      <alignment vertical="center"/>
    </xf>
    <xf numFmtId="0" fontId="8" fillId="8" borderId="87" xfId="1" applyFont="1" applyFill="1" applyBorder="1">
      <alignment vertical="center"/>
    </xf>
    <xf numFmtId="41" fontId="8" fillId="8" borderId="8" xfId="1" applyNumberFormat="1" applyFont="1" applyFill="1" applyBorder="1">
      <alignment vertical="center"/>
    </xf>
    <xf numFmtId="41" fontId="8" fillId="8" borderId="96" xfId="1" applyNumberFormat="1" applyFont="1" applyFill="1" applyBorder="1">
      <alignment vertical="center"/>
    </xf>
    <xf numFmtId="0" fontId="8" fillId="8" borderId="8" xfId="1" applyFont="1" applyFill="1" applyBorder="1">
      <alignment vertical="center"/>
    </xf>
    <xf numFmtId="0" fontId="8" fillId="8" borderId="9" xfId="1" applyFont="1" applyFill="1" applyBorder="1">
      <alignment vertical="center"/>
    </xf>
    <xf numFmtId="0" fontId="8" fillId="8" borderId="26" xfId="1" applyFont="1" applyFill="1" applyBorder="1">
      <alignment vertical="center"/>
    </xf>
    <xf numFmtId="41" fontId="8" fillId="8" borderId="10" xfId="1" applyNumberFormat="1" applyFont="1" applyFill="1" applyBorder="1">
      <alignment vertical="center"/>
    </xf>
    <xf numFmtId="41" fontId="8" fillId="8" borderId="13" xfId="1" applyNumberFormat="1" applyFont="1" applyFill="1" applyBorder="1">
      <alignment vertical="center"/>
    </xf>
    <xf numFmtId="41" fontId="8" fillId="8" borderId="83" xfId="1" applyNumberFormat="1" applyFont="1" applyFill="1" applyBorder="1">
      <alignment vertical="center"/>
    </xf>
    <xf numFmtId="0" fontId="8" fillId="8" borderId="48" xfId="1" applyFont="1" applyFill="1" applyBorder="1">
      <alignment vertical="center"/>
    </xf>
    <xf numFmtId="41" fontId="8" fillId="8" borderId="12" xfId="1" applyNumberFormat="1" applyFont="1" applyFill="1" applyBorder="1">
      <alignment vertical="center"/>
    </xf>
    <xf numFmtId="0" fontId="8" fillId="8" borderId="13" xfId="1" applyFont="1" applyFill="1" applyBorder="1">
      <alignment vertical="center"/>
    </xf>
    <xf numFmtId="0" fontId="8" fillId="8" borderId="83" xfId="1" applyFont="1" applyFill="1" applyBorder="1">
      <alignment vertical="center"/>
    </xf>
    <xf numFmtId="41" fontId="8" fillId="8" borderId="14" xfId="1" applyNumberFormat="1" applyFont="1" applyFill="1" applyBorder="1">
      <alignment vertical="center"/>
    </xf>
    <xf numFmtId="41" fontId="8" fillId="8" borderId="17" xfId="1" applyNumberFormat="1" applyFont="1" applyFill="1" applyBorder="1">
      <alignment vertical="center"/>
    </xf>
    <xf numFmtId="41" fontId="8" fillId="8" borderId="27" xfId="1" applyNumberFormat="1" applyFont="1" applyFill="1" applyBorder="1">
      <alignment vertical="center"/>
    </xf>
    <xf numFmtId="0" fontId="8" fillId="8" borderId="49" xfId="1" applyFont="1" applyFill="1" applyBorder="1">
      <alignment vertical="center"/>
    </xf>
    <xf numFmtId="41" fontId="8" fillId="8" borderId="16" xfId="1" applyNumberFormat="1" applyFont="1" applyFill="1" applyBorder="1">
      <alignment vertical="center"/>
    </xf>
    <xf numFmtId="0" fontId="8" fillId="8" borderId="16" xfId="1" applyFont="1" applyFill="1" applyBorder="1">
      <alignment vertical="center"/>
    </xf>
    <xf numFmtId="0" fontId="8" fillId="8" borderId="17" xfId="1" applyFont="1" applyFill="1" applyBorder="1">
      <alignment vertical="center"/>
    </xf>
    <xf numFmtId="0" fontId="8" fillId="8" borderId="27" xfId="1" applyFont="1" applyFill="1" applyBorder="1">
      <alignment vertical="center"/>
    </xf>
    <xf numFmtId="176" fontId="10" fillId="0" borderId="39" xfId="6" applyNumberFormat="1" applyFont="1" applyFill="1" applyBorder="1" applyAlignment="1" applyProtection="1">
      <alignment horizontal="center" vertical="center"/>
    </xf>
    <xf numFmtId="176" fontId="10" fillId="0" borderId="41" xfId="6" applyNumberFormat="1" applyFont="1" applyFill="1" applyBorder="1" applyAlignment="1" applyProtection="1">
      <alignment horizontal="center" vertical="center"/>
    </xf>
    <xf numFmtId="182" fontId="8" fillId="0" borderId="0" xfId="1" applyNumberFormat="1" applyFont="1" applyProtection="1">
      <alignment vertical="center"/>
      <protection locked="0"/>
    </xf>
    <xf numFmtId="41" fontId="10" fillId="0" borderId="240" xfId="6" applyFont="1" applyFill="1" applyBorder="1" applyAlignment="1" applyProtection="1">
      <alignment horizontal="center" vertical="center"/>
    </xf>
    <xf numFmtId="181" fontId="10" fillId="0" borderId="134" xfId="6" applyNumberFormat="1" applyFont="1" applyFill="1" applyBorder="1" applyAlignment="1" applyProtection="1">
      <alignment horizontal="center" vertical="center"/>
    </xf>
    <xf numFmtId="181" fontId="10" fillId="0" borderId="135" xfId="6" applyNumberFormat="1" applyFont="1" applyFill="1" applyBorder="1" applyAlignment="1" applyProtection="1">
      <alignment horizontal="center" vertical="center"/>
    </xf>
    <xf numFmtId="179" fontId="8" fillId="0" borderId="248" xfId="6" applyNumberFormat="1" applyFont="1" applyFill="1" applyBorder="1" applyProtection="1">
      <alignment vertical="center"/>
      <protection locked="0"/>
    </xf>
    <xf numFmtId="179" fontId="8" fillId="0" borderId="71" xfId="6" applyNumberFormat="1" applyFont="1" applyFill="1" applyBorder="1" applyProtection="1">
      <alignment vertical="center"/>
      <protection locked="0"/>
    </xf>
    <xf numFmtId="179" fontId="8" fillId="0" borderId="76" xfId="6" applyNumberFormat="1" applyFont="1" applyFill="1" applyBorder="1" applyProtection="1">
      <alignment vertical="center"/>
      <protection locked="0"/>
    </xf>
    <xf numFmtId="179" fontId="8" fillId="0" borderId="72" xfId="6" applyNumberFormat="1" applyFont="1" applyFill="1" applyBorder="1" applyProtection="1">
      <alignment vertical="center"/>
      <protection locked="0"/>
    </xf>
    <xf numFmtId="180" fontId="8" fillId="8" borderId="59" xfId="1" applyNumberFormat="1" applyFont="1" applyFill="1" applyBorder="1">
      <alignment vertical="center"/>
    </xf>
    <xf numFmtId="0" fontId="16" fillId="0" borderId="0" xfId="1" applyFont="1" applyAlignment="1" applyProtection="1">
      <alignment horizontal="center" vertical="center"/>
      <protection locked="0"/>
    </xf>
    <xf numFmtId="0" fontId="9" fillId="0" borderId="95" xfId="1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29" fillId="0" borderId="49" xfId="0" applyFont="1" applyBorder="1" applyAlignment="1">
      <alignment horizontal="center" vertical="center"/>
    </xf>
    <xf numFmtId="0" fontId="9" fillId="0" borderId="205" xfId="1" applyFont="1" applyBorder="1" applyAlignment="1">
      <alignment horizontal="center" vertical="center"/>
    </xf>
    <xf numFmtId="0" fontId="29" fillId="0" borderId="25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9" fillId="0" borderId="38" xfId="1" applyFont="1" applyBorder="1" applyProtection="1">
      <alignment vertical="center"/>
      <protection locked="0"/>
    </xf>
    <xf numFmtId="0" fontId="9" fillId="0" borderId="48" xfId="1" applyFont="1" applyBorder="1" applyAlignment="1" applyProtection="1">
      <alignment horizontal="left" vertical="center"/>
      <protection locked="0"/>
    </xf>
    <xf numFmtId="0" fontId="9" fillId="0" borderId="40" xfId="1" applyFont="1" applyBorder="1" applyProtection="1">
      <alignment vertical="center"/>
      <protection locked="0"/>
    </xf>
    <xf numFmtId="0" fontId="9" fillId="0" borderId="49" xfId="1" applyFont="1" applyBorder="1" applyAlignment="1" applyProtection="1">
      <alignment horizontal="left" vertical="center"/>
      <protection locked="0"/>
    </xf>
    <xf numFmtId="0" fontId="7" fillId="16" borderId="250" xfId="1" applyFont="1" applyFill="1" applyBorder="1" applyAlignment="1" applyProtection="1">
      <alignment horizontal="center" vertical="center"/>
      <protection locked="0"/>
    </xf>
    <xf numFmtId="0" fontId="7" fillId="16" borderId="260" xfId="1" applyFont="1" applyFill="1" applyBorder="1" applyAlignment="1" applyProtection="1">
      <alignment horizontal="center" vertical="center"/>
      <protection locked="0"/>
    </xf>
    <xf numFmtId="179" fontId="8" fillId="0" borderId="125" xfId="6" applyNumberFormat="1" applyFont="1" applyFill="1" applyBorder="1" applyProtection="1">
      <alignment vertical="center"/>
      <protection locked="0"/>
    </xf>
    <xf numFmtId="179" fontId="8" fillId="0" borderId="20" xfId="6" applyNumberFormat="1" applyFont="1" applyFill="1" applyBorder="1" applyProtection="1">
      <alignment vertical="center"/>
      <protection locked="0"/>
    </xf>
    <xf numFmtId="41" fontId="8" fillId="0" borderId="125" xfId="6" applyFont="1" applyFill="1" applyBorder="1" applyProtection="1">
      <alignment vertical="center"/>
      <protection locked="0"/>
    </xf>
    <xf numFmtId="41" fontId="8" fillId="0" borderId="8" xfId="6" applyFont="1" applyFill="1" applyBorder="1" applyProtection="1">
      <alignment vertical="center"/>
      <protection locked="0"/>
    </xf>
    <xf numFmtId="41" fontId="8" fillId="0" borderId="12" xfId="6" applyFont="1" applyFill="1" applyBorder="1" applyProtection="1">
      <alignment vertical="center"/>
      <protection locked="0"/>
    </xf>
    <xf numFmtId="41" fontId="8" fillId="0" borderId="16" xfId="6" applyFont="1" applyFill="1" applyBorder="1" applyProtection="1">
      <alignment vertical="center"/>
      <protection locked="0"/>
    </xf>
    <xf numFmtId="0" fontId="8" fillId="3" borderId="60" xfId="1" applyFont="1" applyFill="1" applyBorder="1" applyAlignment="1">
      <alignment horizontal="center" vertical="center"/>
    </xf>
    <xf numFmtId="0" fontId="8" fillId="6" borderId="232" xfId="1" applyFont="1" applyFill="1" applyBorder="1" applyAlignment="1">
      <alignment horizontal="center" vertical="center"/>
    </xf>
    <xf numFmtId="0" fontId="8" fillId="6" borderId="193" xfId="1" applyFont="1" applyFill="1" applyBorder="1" applyAlignment="1">
      <alignment horizontal="center" vertical="center"/>
    </xf>
    <xf numFmtId="0" fontId="8" fillId="6" borderId="62" xfId="1" applyFont="1" applyFill="1" applyBorder="1" applyAlignment="1">
      <alignment horizontal="center" vertical="center"/>
    </xf>
    <xf numFmtId="0" fontId="8" fillId="6" borderId="188" xfId="1" applyFont="1" applyFill="1" applyBorder="1" applyAlignment="1">
      <alignment horizontal="center" vertical="center"/>
    </xf>
    <xf numFmtId="0" fontId="8" fillId="6" borderId="61" xfId="1" applyFont="1" applyFill="1" applyBorder="1" applyAlignment="1">
      <alignment horizontal="center" vertical="center"/>
    </xf>
    <xf numFmtId="181" fontId="10" fillId="0" borderId="48" xfId="6" applyNumberFormat="1" applyFont="1" applyFill="1" applyBorder="1" applyAlignment="1" applyProtection="1">
      <alignment horizontal="center" vertical="center"/>
    </xf>
    <xf numFmtId="181" fontId="10" fillId="0" borderId="49" xfId="6" applyNumberFormat="1" applyFont="1" applyFill="1" applyBorder="1" applyAlignment="1" applyProtection="1">
      <alignment horizontal="center" vertical="center"/>
    </xf>
    <xf numFmtId="185" fontId="8" fillId="8" borderId="13" xfId="1" applyNumberFormat="1" applyFont="1" applyFill="1" applyBorder="1">
      <alignment vertical="center"/>
    </xf>
    <xf numFmtId="185" fontId="8" fillId="8" borderId="82" xfId="1" applyNumberFormat="1" applyFont="1" applyFill="1" applyBorder="1">
      <alignment vertical="center"/>
    </xf>
    <xf numFmtId="185" fontId="8" fillId="8" borderId="65" xfId="1" applyNumberFormat="1" applyFont="1" applyFill="1" applyBorder="1">
      <alignment vertical="center"/>
    </xf>
    <xf numFmtId="185" fontId="8" fillId="8" borderId="198" xfId="1" applyNumberFormat="1" applyFont="1" applyFill="1" applyBorder="1">
      <alignment vertical="center"/>
    </xf>
    <xf numFmtId="185" fontId="8" fillId="8" borderId="10" xfId="1" applyNumberFormat="1" applyFont="1" applyFill="1" applyBorder="1">
      <alignment vertical="center"/>
    </xf>
    <xf numFmtId="185" fontId="8" fillId="8" borderId="57" xfId="1" applyNumberFormat="1" applyFont="1" applyFill="1" applyBorder="1">
      <alignment vertical="center"/>
    </xf>
    <xf numFmtId="185" fontId="8" fillId="8" borderId="14" xfId="1" applyNumberFormat="1" applyFont="1" applyFill="1" applyBorder="1">
      <alignment vertical="center"/>
    </xf>
    <xf numFmtId="185" fontId="8" fillId="8" borderId="17" xfId="1" applyNumberFormat="1" applyFont="1" applyFill="1" applyBorder="1">
      <alignment vertical="center"/>
    </xf>
    <xf numFmtId="185" fontId="8" fillId="8" borderId="59" xfId="1" applyNumberFormat="1" applyFont="1" applyFill="1" applyBorder="1">
      <alignment vertical="center"/>
    </xf>
    <xf numFmtId="180" fontId="8" fillId="8" borderId="228" xfId="1" applyNumberFormat="1" applyFont="1" applyFill="1" applyBorder="1">
      <alignment vertical="center"/>
    </xf>
    <xf numFmtId="180" fontId="8" fillId="8" borderId="124" xfId="1" applyNumberFormat="1" applyFont="1" applyFill="1" applyBorder="1">
      <alignment vertical="center"/>
    </xf>
    <xf numFmtId="180" fontId="8" fillId="8" borderId="86" xfId="1" applyNumberFormat="1" applyFont="1" applyFill="1" applyBorder="1">
      <alignment vertical="center"/>
    </xf>
    <xf numFmtId="180" fontId="8" fillId="8" borderId="119" xfId="1" applyNumberFormat="1" applyFont="1" applyFill="1" applyBorder="1">
      <alignment vertical="center"/>
    </xf>
    <xf numFmtId="180" fontId="8" fillId="8" borderId="120" xfId="1" applyNumberFormat="1" applyFont="1" applyFill="1" applyBorder="1">
      <alignment vertical="center"/>
    </xf>
    <xf numFmtId="180" fontId="8" fillId="8" borderId="267" xfId="1" applyNumberFormat="1" applyFont="1" applyFill="1" applyBorder="1">
      <alignment vertical="center"/>
    </xf>
    <xf numFmtId="180" fontId="8" fillId="5" borderId="82" xfId="1" applyNumberFormat="1" applyFont="1" applyFill="1" applyBorder="1">
      <alignment vertical="center"/>
    </xf>
    <xf numFmtId="180" fontId="8" fillId="5" borderId="65" xfId="1" applyNumberFormat="1" applyFont="1" applyFill="1" applyBorder="1">
      <alignment vertical="center"/>
    </xf>
    <xf numFmtId="180" fontId="8" fillId="5" borderId="198" xfId="1" applyNumberFormat="1" applyFont="1" applyFill="1" applyBorder="1">
      <alignment vertical="center"/>
    </xf>
    <xf numFmtId="180" fontId="8" fillId="5" borderId="10" xfId="1" applyNumberFormat="1" applyFont="1" applyFill="1" applyBorder="1">
      <alignment vertical="center"/>
    </xf>
    <xf numFmtId="180" fontId="8" fillId="5" borderId="13" xfId="1" applyNumberFormat="1" applyFont="1" applyFill="1" applyBorder="1">
      <alignment vertical="center"/>
    </xf>
    <xf numFmtId="180" fontId="8" fillId="5" borderId="57" xfId="1" applyNumberFormat="1" applyFont="1" applyFill="1" applyBorder="1">
      <alignment vertical="center"/>
    </xf>
    <xf numFmtId="180" fontId="8" fillId="5" borderId="190" xfId="1" applyNumberFormat="1" applyFont="1" applyFill="1" applyBorder="1">
      <alignment vertical="center"/>
    </xf>
    <xf numFmtId="180" fontId="8" fillId="5" borderId="21" xfId="1" applyNumberFormat="1" applyFont="1" applyFill="1" applyBorder="1">
      <alignment vertical="center"/>
    </xf>
    <xf numFmtId="180" fontId="8" fillId="5" borderId="199" xfId="1" applyNumberFormat="1" applyFont="1" applyFill="1" applyBorder="1">
      <alignment vertical="center"/>
    </xf>
    <xf numFmtId="180" fontId="8" fillId="5" borderId="122" xfId="1" applyNumberFormat="1" applyFont="1" applyFill="1" applyBorder="1">
      <alignment vertical="center"/>
    </xf>
    <xf numFmtId="180" fontId="8" fillId="5" borderId="69" xfId="1" applyNumberFormat="1" applyFont="1" applyFill="1" applyBorder="1">
      <alignment vertical="center"/>
    </xf>
    <xf numFmtId="180" fontId="8" fillId="5" borderId="200" xfId="1" applyNumberFormat="1" applyFont="1" applyFill="1" applyBorder="1">
      <alignment vertical="center"/>
    </xf>
    <xf numFmtId="180" fontId="8" fillId="5" borderId="47" xfId="1" applyNumberFormat="1" applyFont="1" applyFill="1" applyBorder="1">
      <alignment vertical="center"/>
    </xf>
    <xf numFmtId="180" fontId="8" fillId="5" borderId="48" xfId="1" applyNumberFormat="1" applyFont="1" applyFill="1" applyBorder="1">
      <alignment vertical="center"/>
    </xf>
    <xf numFmtId="180" fontId="8" fillId="5" borderId="88" xfId="1" applyNumberFormat="1" applyFont="1" applyFill="1" applyBorder="1">
      <alignment vertical="center"/>
    </xf>
    <xf numFmtId="180" fontId="8" fillId="5" borderId="89" xfId="1" applyNumberFormat="1" applyFont="1" applyFill="1" applyBorder="1">
      <alignment vertical="center"/>
    </xf>
    <xf numFmtId="180" fontId="8" fillId="5" borderId="90" xfId="1" applyNumberFormat="1" applyFont="1" applyFill="1" applyBorder="1">
      <alignment vertical="center"/>
    </xf>
    <xf numFmtId="0" fontId="16" fillId="0" borderId="175" xfId="1" applyFont="1" applyBorder="1" applyAlignment="1" applyProtection="1">
      <alignment horizontal="center" vertical="center"/>
      <protection locked="0"/>
    </xf>
    <xf numFmtId="0" fontId="8" fillId="0" borderId="175" xfId="1" applyFont="1" applyBorder="1" applyProtection="1">
      <alignment vertical="center"/>
      <protection locked="0"/>
    </xf>
    <xf numFmtId="0" fontId="8" fillId="0" borderId="183" xfId="1" applyFont="1" applyBorder="1" applyProtection="1">
      <alignment vertical="center"/>
      <protection locked="0"/>
    </xf>
    <xf numFmtId="0" fontId="8" fillId="5" borderId="125" xfId="1" applyFont="1" applyFill="1" applyBorder="1">
      <alignment vertical="center"/>
    </xf>
    <xf numFmtId="0" fontId="8" fillId="5" borderId="54" xfId="1" applyFont="1" applyFill="1" applyBorder="1">
      <alignment vertical="center"/>
    </xf>
    <xf numFmtId="0" fontId="8" fillId="5" borderId="124" xfId="1" applyFont="1" applyFill="1" applyBorder="1">
      <alignment vertical="center"/>
    </xf>
    <xf numFmtId="0" fontId="8" fillId="5" borderId="89" xfId="1" applyFont="1" applyFill="1" applyBorder="1">
      <alignment vertical="center"/>
    </xf>
    <xf numFmtId="0" fontId="8" fillId="5" borderId="8" xfId="1" applyFont="1" applyFill="1" applyBorder="1">
      <alignment vertical="center"/>
    </xf>
    <xf numFmtId="0" fontId="8" fillId="5" borderId="9" xfId="1" applyFont="1" applyFill="1" applyBorder="1">
      <alignment vertical="center"/>
    </xf>
    <xf numFmtId="0" fontId="8" fillId="5" borderId="26" xfId="1" applyFont="1" applyFill="1" applyBorder="1">
      <alignment vertical="center"/>
    </xf>
    <xf numFmtId="0" fontId="8" fillId="5" borderId="87" xfId="1" applyFont="1" applyFill="1" applyBorder="1">
      <alignment vertical="center"/>
    </xf>
    <xf numFmtId="0" fontId="8" fillId="5" borderId="12" xfId="1" applyFont="1" applyFill="1" applyBorder="1">
      <alignment vertical="center"/>
    </xf>
    <xf numFmtId="0" fontId="8" fillId="5" borderId="13" xfId="1" applyFont="1" applyFill="1" applyBorder="1">
      <alignment vertical="center"/>
    </xf>
    <xf numFmtId="0" fontId="8" fillId="5" borderId="83" xfId="1" applyFont="1" applyFill="1" applyBorder="1">
      <alignment vertical="center"/>
    </xf>
    <xf numFmtId="0" fontId="8" fillId="5" borderId="48" xfId="1" applyFont="1" applyFill="1" applyBorder="1">
      <alignment vertical="center"/>
    </xf>
    <xf numFmtId="0" fontId="8" fillId="5" borderId="16" xfId="1" applyFont="1" applyFill="1" applyBorder="1">
      <alignment vertical="center"/>
    </xf>
    <xf numFmtId="0" fontId="8" fillId="5" borderId="17" xfId="1" applyFont="1" applyFill="1" applyBorder="1">
      <alignment vertical="center"/>
    </xf>
    <xf numFmtId="0" fontId="8" fillId="5" borderId="27" xfId="1" applyFont="1" applyFill="1" applyBorder="1">
      <alignment vertical="center"/>
    </xf>
    <xf numFmtId="0" fontId="8" fillId="5" borderId="49" xfId="1" applyFont="1" applyFill="1" applyBorder="1">
      <alignment vertical="center"/>
    </xf>
    <xf numFmtId="187" fontId="8" fillId="8" borderId="228" xfId="1" applyNumberFormat="1" applyFont="1" applyFill="1" applyBorder="1">
      <alignment vertical="center"/>
    </xf>
    <xf numFmtId="187" fontId="8" fillId="8" borderId="54" xfId="1" applyNumberFormat="1" applyFont="1" applyFill="1" applyBorder="1">
      <alignment vertical="center"/>
    </xf>
    <xf numFmtId="187" fontId="8" fillId="8" borderId="55" xfId="1" applyNumberFormat="1" applyFont="1" applyFill="1" applyBorder="1">
      <alignment vertical="center"/>
    </xf>
    <xf numFmtId="187" fontId="8" fillId="8" borderId="10" xfId="1" applyNumberFormat="1" applyFont="1" applyFill="1" applyBorder="1">
      <alignment vertical="center"/>
    </xf>
    <xf numFmtId="187" fontId="8" fillId="8" borderId="13" xfId="1" applyNumberFormat="1" applyFont="1" applyFill="1" applyBorder="1">
      <alignment vertical="center"/>
    </xf>
    <xf numFmtId="187" fontId="8" fillId="8" borderId="57" xfId="1" applyNumberFormat="1" applyFont="1" applyFill="1" applyBorder="1">
      <alignment vertical="center"/>
    </xf>
    <xf numFmtId="187" fontId="8" fillId="8" borderId="14" xfId="1" applyNumberFormat="1" applyFont="1" applyFill="1" applyBorder="1">
      <alignment vertical="center"/>
    </xf>
    <xf numFmtId="187" fontId="8" fillId="8" borderId="17" xfId="1" applyNumberFormat="1" applyFont="1" applyFill="1" applyBorder="1">
      <alignment vertical="center"/>
    </xf>
    <xf numFmtId="187" fontId="8" fillId="8" borderId="59" xfId="1" applyNumberFormat="1" applyFont="1" applyFill="1" applyBorder="1">
      <alignment vertical="center"/>
    </xf>
    <xf numFmtId="187" fontId="8" fillId="8" borderId="12" xfId="1" applyNumberFormat="1" applyFont="1" applyFill="1" applyBorder="1">
      <alignment vertical="center"/>
    </xf>
    <xf numFmtId="176" fontId="38" fillId="7" borderId="37" xfId="6" applyNumberFormat="1" applyFont="1" applyFill="1" applyBorder="1" applyAlignment="1" applyProtection="1">
      <alignment horizontal="center" vertical="center"/>
    </xf>
    <xf numFmtId="176" fontId="38" fillId="7" borderId="47" xfId="6" applyNumberFormat="1" applyFont="1" applyFill="1" applyBorder="1" applyAlignment="1" applyProtection="1">
      <alignment horizontal="center" vertical="center"/>
    </xf>
    <xf numFmtId="176" fontId="38" fillId="7" borderId="39" xfId="6" applyNumberFormat="1" applyFont="1" applyFill="1" applyBorder="1" applyAlignment="1" applyProtection="1">
      <alignment horizontal="center" vertical="center"/>
    </xf>
    <xf numFmtId="176" fontId="38" fillId="7" borderId="48" xfId="6" applyNumberFormat="1" applyFont="1" applyFill="1" applyBorder="1" applyAlignment="1" applyProtection="1">
      <alignment horizontal="center" vertical="center"/>
    </xf>
    <xf numFmtId="176" fontId="38" fillId="7" borderId="41" xfId="6" applyNumberFormat="1" applyFont="1" applyFill="1" applyBorder="1" applyAlignment="1" applyProtection="1">
      <alignment horizontal="center" vertical="center"/>
    </xf>
    <xf numFmtId="176" fontId="38" fillId="7" borderId="49" xfId="6" applyNumberFormat="1" applyFont="1" applyFill="1" applyBorder="1" applyAlignment="1" applyProtection="1">
      <alignment horizontal="center" vertical="center"/>
    </xf>
    <xf numFmtId="181" fontId="10" fillId="0" borderId="1" xfId="6" applyNumberFormat="1" applyFont="1" applyFill="1" applyBorder="1" applyAlignment="1" applyProtection="1">
      <alignment horizontal="center" vertical="center"/>
    </xf>
    <xf numFmtId="181" fontId="38" fillId="7" borderId="101" xfId="6" applyNumberFormat="1" applyFont="1" applyFill="1" applyBorder="1" applyAlignment="1" applyProtection="1">
      <alignment horizontal="center" vertical="center"/>
    </xf>
    <xf numFmtId="181" fontId="38" fillId="7" borderId="91" xfId="6" applyNumberFormat="1" applyFont="1" applyFill="1" applyBorder="1" applyAlignment="1" applyProtection="1">
      <alignment horizontal="center" vertical="center"/>
    </xf>
    <xf numFmtId="189" fontId="10" fillId="0" borderId="1" xfId="6" applyNumberFormat="1" applyFont="1" applyFill="1" applyBorder="1" applyAlignment="1" applyProtection="1">
      <alignment horizontal="center" vertical="center"/>
    </xf>
    <xf numFmtId="189" fontId="38" fillId="7" borderId="19" xfId="6" applyNumberFormat="1" applyFont="1" applyFill="1" applyBorder="1" applyAlignment="1" applyProtection="1">
      <alignment horizontal="center" vertical="center"/>
    </xf>
    <xf numFmtId="190" fontId="10" fillId="0" borderId="1" xfId="6" applyNumberFormat="1" applyFont="1" applyFill="1" applyBorder="1" applyAlignment="1" applyProtection="1">
      <alignment horizontal="center" vertical="center"/>
    </xf>
    <xf numFmtId="190" fontId="38" fillId="7" borderId="19" xfId="6" applyNumberFormat="1" applyFont="1" applyFill="1" applyBorder="1" applyAlignment="1" applyProtection="1">
      <alignment horizontal="center" vertical="center"/>
    </xf>
    <xf numFmtId="180" fontId="17" fillId="8" borderId="123" xfId="6" applyNumberFormat="1" applyFont="1" applyFill="1" applyBorder="1">
      <alignment vertical="center"/>
    </xf>
    <xf numFmtId="180" fontId="17" fillId="8" borderId="54" xfId="6" applyNumberFormat="1" applyFont="1" applyFill="1" applyBorder="1">
      <alignment vertical="center"/>
    </xf>
    <xf numFmtId="180" fontId="17" fillId="8" borderId="55" xfId="6" applyNumberFormat="1" applyFont="1" applyFill="1" applyBorder="1">
      <alignment vertical="center"/>
    </xf>
    <xf numFmtId="0" fontId="41" fillId="0" borderId="0" xfId="1" applyFont="1" applyAlignment="1" applyProtection="1">
      <alignment horizontal="center" vertical="center"/>
      <protection locked="0"/>
    </xf>
    <xf numFmtId="0" fontId="43" fillId="0" borderId="17" xfId="1" applyFont="1" applyBorder="1" applyAlignment="1" applyProtection="1">
      <alignment horizontal="center" vertical="center"/>
      <protection locked="0"/>
    </xf>
    <xf numFmtId="0" fontId="43" fillId="0" borderId="18" xfId="1" applyFont="1" applyBorder="1" applyAlignment="1" applyProtection="1">
      <alignment horizontal="center" vertical="center"/>
      <protection locked="0"/>
    </xf>
    <xf numFmtId="0" fontId="41" fillId="0" borderId="270" xfId="1" applyFont="1" applyBorder="1" applyAlignment="1" applyProtection="1">
      <alignment horizontal="center" vertical="center"/>
      <protection locked="0"/>
    </xf>
    <xf numFmtId="0" fontId="43" fillId="0" borderId="14" xfId="1" applyFont="1" applyBorder="1" applyAlignment="1" applyProtection="1">
      <alignment horizontal="center" vertical="center"/>
      <protection locked="0"/>
    </xf>
    <xf numFmtId="0" fontId="8" fillId="6" borderId="191" xfId="1" applyFont="1" applyFill="1" applyBorder="1" applyAlignment="1">
      <alignment horizontal="center" vertical="center"/>
    </xf>
    <xf numFmtId="181" fontId="10" fillId="0" borderId="48" xfId="6" applyNumberFormat="1" applyFont="1" applyFill="1" applyBorder="1" applyAlignment="1" applyProtection="1">
      <alignment horizontal="center" vertical="center" wrapText="1"/>
    </xf>
    <xf numFmtId="181" fontId="10" fillId="0" borderId="133" xfId="6" applyNumberFormat="1" applyFont="1" applyFill="1" applyBorder="1" applyAlignment="1" applyProtection="1">
      <alignment horizontal="center" vertical="center" wrapText="1"/>
    </xf>
    <xf numFmtId="0" fontId="47" fillId="2" borderId="239" xfId="0" applyFont="1" applyFill="1" applyBorder="1">
      <alignment vertical="center"/>
    </xf>
    <xf numFmtId="0" fontId="19" fillId="18" borderId="178" xfId="1" applyFont="1" applyFill="1" applyBorder="1" applyAlignment="1">
      <alignment horizontal="center" vertical="center"/>
    </xf>
    <xf numFmtId="0" fontId="19" fillId="19" borderId="146" xfId="1" applyFont="1" applyFill="1" applyBorder="1" applyAlignment="1">
      <alignment horizontal="center" vertical="center" wrapText="1"/>
    </xf>
    <xf numFmtId="0" fontId="19" fillId="18" borderId="143" xfId="1" applyFont="1" applyFill="1" applyBorder="1" applyAlignment="1">
      <alignment horizontal="center" vertical="center"/>
    </xf>
    <xf numFmtId="0" fontId="19" fillId="18" borderId="144" xfId="1" applyFont="1" applyFill="1" applyBorder="1" applyAlignment="1">
      <alignment horizontal="center" vertical="center"/>
    </xf>
    <xf numFmtId="0" fontId="19" fillId="18" borderId="146" xfId="1" applyFont="1" applyFill="1" applyBorder="1" applyAlignment="1">
      <alignment horizontal="center" vertical="center"/>
    </xf>
    <xf numFmtId="0" fontId="19" fillId="18" borderId="274" xfId="1" applyFont="1" applyFill="1" applyBorder="1" applyAlignment="1">
      <alignment horizontal="center" vertical="center"/>
    </xf>
    <xf numFmtId="0" fontId="19" fillId="20" borderId="264" xfId="1" applyFont="1" applyFill="1" applyBorder="1" applyAlignment="1">
      <alignment horizontal="center" vertical="center"/>
    </xf>
    <xf numFmtId="0" fontId="19" fillId="20" borderId="102" xfId="1" applyFont="1" applyFill="1" applyBorder="1" applyAlignment="1">
      <alignment horizontal="center" vertical="center"/>
    </xf>
    <xf numFmtId="0" fontId="19" fillId="20" borderId="143" xfId="1" applyFont="1" applyFill="1" applyBorder="1" applyAlignment="1">
      <alignment horizontal="center" vertical="center"/>
    </xf>
    <xf numFmtId="0" fontId="19" fillId="20" borderId="144" xfId="1" applyFont="1" applyFill="1" applyBorder="1" applyAlignment="1">
      <alignment horizontal="center" vertical="center"/>
    </xf>
    <xf numFmtId="0" fontId="19" fillId="20" borderId="146" xfId="1" applyFont="1" applyFill="1" applyBorder="1" applyAlignment="1">
      <alignment horizontal="center" vertical="center"/>
    </xf>
    <xf numFmtId="0" fontId="47" fillId="2" borderId="150" xfId="0" applyFont="1" applyFill="1" applyBorder="1">
      <alignment vertical="center"/>
    </xf>
    <xf numFmtId="181" fontId="10" fillId="0" borderId="47" xfId="6" applyNumberFormat="1" applyFont="1" applyFill="1" applyBorder="1" applyAlignment="1" applyProtection="1">
      <alignment horizontal="center" vertical="center"/>
    </xf>
    <xf numFmtId="3" fontId="20" fillId="13" borderId="153" xfId="0" applyNumberFormat="1" applyFont="1" applyFill="1" applyBorder="1" applyAlignment="1" applyProtection="1">
      <alignment horizontal="center" vertical="center"/>
      <protection locked="0"/>
    </xf>
    <xf numFmtId="179" fontId="8" fillId="0" borderId="275" xfId="6" applyNumberFormat="1" applyFont="1" applyFill="1" applyBorder="1" applyProtection="1">
      <alignment vertical="center"/>
      <protection locked="0"/>
    </xf>
    <xf numFmtId="179" fontId="8" fillId="0" borderId="10" xfId="6" applyNumberFormat="1" applyFont="1" applyFill="1" applyBorder="1" applyProtection="1">
      <alignment vertical="center"/>
      <protection locked="0"/>
    </xf>
    <xf numFmtId="0" fontId="41" fillId="18" borderId="270" xfId="1" applyFont="1" applyFill="1" applyBorder="1" applyAlignment="1">
      <alignment horizontal="center" vertical="center"/>
    </xf>
    <xf numFmtId="0" fontId="41" fillId="0" borderId="268" xfId="1" applyFont="1" applyBorder="1" applyAlignment="1">
      <alignment horizontal="center" vertical="center" wrapText="1"/>
    </xf>
    <xf numFmtId="0" fontId="41" fillId="0" borderId="251" xfId="1" applyFont="1" applyBorder="1" applyAlignment="1">
      <alignment horizontal="center" vertical="center" wrapText="1"/>
    </xf>
    <xf numFmtId="0" fontId="41" fillId="0" borderId="269" xfId="1" applyFont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6" borderId="18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/>
    </xf>
    <xf numFmtId="0" fontId="8" fillId="6" borderId="65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8" fillId="6" borderId="17" xfId="1" applyFont="1" applyFill="1" applyBorder="1" applyAlignment="1">
      <alignment horizontal="center" vertical="center"/>
    </xf>
    <xf numFmtId="0" fontId="8" fillId="15" borderId="0" xfId="1" applyFont="1" applyFill="1">
      <alignment vertical="center"/>
    </xf>
    <xf numFmtId="0" fontId="31" fillId="15" borderId="0" xfId="1" applyFont="1" applyFill="1">
      <alignment vertical="center"/>
    </xf>
    <xf numFmtId="0" fontId="15" fillId="15" borderId="0" xfId="1" applyFont="1" applyFill="1">
      <alignment vertical="center"/>
    </xf>
    <xf numFmtId="0" fontId="15" fillId="0" borderId="0" xfId="1" applyFont="1">
      <alignment vertical="center"/>
    </xf>
    <xf numFmtId="0" fontId="31" fillId="0" borderId="0" xfId="1" applyFont="1">
      <alignment vertical="center"/>
    </xf>
    <xf numFmtId="0" fontId="10" fillId="0" borderId="0" xfId="1" applyFont="1">
      <alignment vertical="center"/>
    </xf>
    <xf numFmtId="0" fontId="10" fillId="4" borderId="50" xfId="1" applyFont="1" applyFill="1" applyBorder="1" applyAlignment="1">
      <alignment horizontal="center" vertical="center"/>
    </xf>
    <xf numFmtId="0" fontId="10" fillId="4" borderId="51" xfId="1" applyFont="1" applyFill="1" applyBorder="1" applyAlignment="1">
      <alignment horizontal="center" vertical="center"/>
    </xf>
    <xf numFmtId="0" fontId="10" fillId="4" borderId="52" xfId="1" applyFont="1" applyFill="1" applyBorder="1" applyAlignment="1">
      <alignment horizontal="center" vertical="center"/>
    </xf>
    <xf numFmtId="0" fontId="10" fillId="0" borderId="230" xfId="1" applyFont="1" applyBorder="1" applyAlignment="1">
      <alignment horizontal="center" vertical="center"/>
    </xf>
    <xf numFmtId="0" fontId="9" fillId="0" borderId="230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/>
    </xf>
    <xf numFmtId="0" fontId="10" fillId="0" borderId="231" xfId="1" applyFont="1" applyBorder="1" applyAlignment="1">
      <alignment horizontal="center" vertical="center"/>
    </xf>
    <xf numFmtId="177" fontId="9" fillId="0" borderId="95" xfId="1" applyNumberFormat="1" applyFont="1" applyBorder="1">
      <alignment vertical="center"/>
    </xf>
    <xf numFmtId="0" fontId="9" fillId="0" borderId="218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201" xfId="1" applyFont="1" applyBorder="1">
      <alignment vertical="center"/>
    </xf>
    <xf numFmtId="0" fontId="9" fillId="0" borderId="232" xfId="1" applyFont="1" applyBorder="1">
      <alignment vertical="center"/>
    </xf>
    <xf numFmtId="0" fontId="10" fillId="0" borderId="71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177" fontId="9" fillId="0" borderId="38" xfId="1" applyNumberFormat="1" applyFont="1" applyBorder="1">
      <alignment vertical="center"/>
    </xf>
    <xf numFmtId="0" fontId="9" fillId="0" borderId="56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57" xfId="1" applyFont="1" applyBorder="1">
      <alignment vertical="center"/>
    </xf>
    <xf numFmtId="0" fontId="9" fillId="0" borderId="62" xfId="1" applyFont="1" applyBorder="1">
      <alignment vertical="center"/>
    </xf>
    <xf numFmtId="0" fontId="10" fillId="0" borderId="243" xfId="1" applyFont="1" applyBorder="1" applyAlignment="1">
      <alignment horizontal="center" vertical="center"/>
    </xf>
    <xf numFmtId="0" fontId="9" fillId="0" borderId="243" xfId="1" applyFont="1" applyBorder="1" applyAlignment="1">
      <alignment horizontal="center" vertical="center"/>
    </xf>
    <xf numFmtId="0" fontId="9" fillId="0" borderId="130" xfId="1" applyFont="1" applyBorder="1" applyAlignment="1">
      <alignment horizontal="center" vertical="center"/>
    </xf>
    <xf numFmtId="0" fontId="10" fillId="0" borderId="244" xfId="1" applyFont="1" applyBorder="1" applyAlignment="1">
      <alignment horizontal="center" vertical="center"/>
    </xf>
    <xf numFmtId="177" fontId="9" fillId="0" borderId="106" xfId="1" applyNumberFormat="1" applyFont="1" applyBorder="1">
      <alignment vertical="center"/>
    </xf>
    <xf numFmtId="0" fontId="9" fillId="0" borderId="245" xfId="1" applyFont="1" applyBorder="1">
      <alignment vertical="center"/>
    </xf>
    <xf numFmtId="0" fontId="9" fillId="0" borderId="187" xfId="1" applyFont="1" applyBorder="1">
      <alignment vertical="center"/>
    </xf>
    <xf numFmtId="0" fontId="9" fillId="0" borderId="246" xfId="1" applyFont="1" applyBorder="1">
      <alignment vertical="center"/>
    </xf>
    <xf numFmtId="0" fontId="9" fillId="0" borderId="247" xfId="1" applyFont="1" applyBorder="1">
      <alignment vertical="center"/>
    </xf>
    <xf numFmtId="0" fontId="10" fillId="0" borderId="248" xfId="1" applyFont="1" applyBorder="1" applyAlignment="1">
      <alignment horizontal="center" vertical="center"/>
    </xf>
    <xf numFmtId="0" fontId="9" fillId="0" borderId="248" xfId="1" applyFont="1" applyBorder="1" applyAlignment="1">
      <alignment horizontal="center" vertical="center"/>
    </xf>
    <xf numFmtId="0" fontId="9" fillId="0" borderId="137" xfId="1" applyFont="1" applyBorder="1" applyAlignment="1">
      <alignment horizontal="center" vertical="center"/>
    </xf>
    <xf numFmtId="0" fontId="10" fillId="0" borderId="249" xfId="1" applyFont="1" applyBorder="1" applyAlignment="1">
      <alignment horizontal="center" vertical="center"/>
    </xf>
    <xf numFmtId="177" fontId="9" fillId="0" borderId="136" xfId="1" applyNumberFormat="1" applyFont="1" applyBorder="1">
      <alignment vertical="center"/>
    </xf>
    <xf numFmtId="0" fontId="9" fillId="0" borderId="216" xfId="1" applyFont="1" applyBorder="1">
      <alignment vertical="center"/>
    </xf>
    <xf numFmtId="0" fontId="9" fillId="0" borderId="65" xfId="1" applyFont="1" applyBorder="1">
      <alignment vertical="center"/>
    </xf>
    <xf numFmtId="0" fontId="9" fillId="0" borderId="198" xfId="1" applyFont="1" applyBorder="1">
      <alignment vertical="center"/>
    </xf>
    <xf numFmtId="0" fontId="9" fillId="0" borderId="193" xfId="1" applyFont="1" applyBorder="1">
      <alignment vertical="center"/>
    </xf>
    <xf numFmtId="0" fontId="9" fillId="0" borderId="215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199" xfId="1" applyFont="1" applyBorder="1">
      <alignment vertical="center"/>
    </xf>
    <xf numFmtId="0" fontId="9" fillId="0" borderId="191" xfId="1" applyFont="1" applyBorder="1">
      <alignment vertical="center"/>
    </xf>
    <xf numFmtId="0" fontId="8" fillId="0" borderId="172" xfId="1" applyFont="1" applyBorder="1">
      <alignment vertical="center"/>
    </xf>
    <xf numFmtId="0" fontId="10" fillId="0" borderId="72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177" fontId="9" fillId="0" borderId="40" xfId="1" applyNumberFormat="1" applyFont="1" applyBorder="1">
      <alignment vertical="center"/>
    </xf>
    <xf numFmtId="0" fontId="9" fillId="0" borderId="58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59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6" borderId="129" xfId="1" applyFont="1" applyFill="1" applyBorder="1" applyAlignment="1">
      <alignment horizontal="center" vertical="center"/>
    </xf>
    <xf numFmtId="0" fontId="10" fillId="6" borderId="93" xfId="1" applyFont="1" applyFill="1" applyBorder="1" applyAlignment="1">
      <alignment horizontal="center" vertical="center"/>
    </xf>
    <xf numFmtId="0" fontId="38" fillId="6" borderId="93" xfId="1" applyFont="1" applyFill="1" applyBorder="1" applyAlignment="1">
      <alignment horizontal="center" vertical="center"/>
    </xf>
    <xf numFmtId="0" fontId="38" fillId="6" borderId="93" xfId="1" applyFont="1" applyFill="1" applyBorder="1" applyAlignment="1">
      <alignment horizontal="center" vertical="center" wrapText="1"/>
    </xf>
    <xf numFmtId="0" fontId="10" fillId="6" borderId="93" xfId="1" applyFont="1" applyFill="1" applyBorder="1" applyAlignment="1">
      <alignment horizontal="center" vertical="center" wrapText="1"/>
    </xf>
    <xf numFmtId="0" fontId="10" fillId="6" borderId="254" xfId="1" applyFont="1" applyFill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7" fillId="7" borderId="54" xfId="0" applyFont="1" applyFill="1" applyBorder="1" applyAlignment="1">
      <alignment horizontal="center" vertical="center"/>
    </xf>
    <xf numFmtId="184" fontId="29" fillId="0" borderId="13" xfId="0" applyNumberFormat="1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217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7" fillId="7" borderId="69" xfId="0" applyFont="1" applyFill="1" applyBorder="1" applyAlignment="1">
      <alignment horizontal="center" vertical="center"/>
    </xf>
    <xf numFmtId="184" fontId="29" fillId="0" borderId="69" xfId="0" applyNumberFormat="1" applyFont="1" applyBorder="1" applyAlignment="1">
      <alignment horizontal="center" vertical="center"/>
    </xf>
    <xf numFmtId="0" fontId="29" fillId="0" borderId="200" xfId="0" applyFont="1" applyBorder="1" applyAlignment="1">
      <alignment horizontal="center" vertical="center"/>
    </xf>
    <xf numFmtId="0" fontId="29" fillId="0" borderId="216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37" fillId="7" borderId="65" xfId="0" applyFont="1" applyFill="1" applyBorder="1" applyAlignment="1">
      <alignment horizontal="center" vertical="center"/>
    </xf>
    <xf numFmtId="184" fontId="29" fillId="0" borderId="9" xfId="0" applyNumberFormat="1" applyFont="1" applyBorder="1" applyAlignment="1">
      <alignment horizontal="center" vertical="center"/>
    </xf>
    <xf numFmtId="0" fontId="29" fillId="0" borderId="198" xfId="0" applyFont="1" applyBorder="1" applyAlignment="1">
      <alignment horizontal="center" vertical="center"/>
    </xf>
    <xf numFmtId="0" fontId="29" fillId="17" borderId="65" xfId="0" applyFont="1" applyFill="1" applyBorder="1" applyAlignment="1">
      <alignment horizontal="center" vertical="center"/>
    </xf>
    <xf numFmtId="0" fontId="29" fillId="17" borderId="13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7" fillId="7" borderId="17" xfId="0" applyFont="1" applyFill="1" applyBorder="1" applyAlignment="1">
      <alignment horizontal="center" vertical="center"/>
    </xf>
    <xf numFmtId="0" fontId="29" fillId="17" borderId="17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44" fillId="17" borderId="2" xfId="0" applyFont="1" applyFill="1" applyBorder="1" applyAlignment="1">
      <alignment horizontal="center" vertical="center" wrapText="1"/>
    </xf>
    <xf numFmtId="0" fontId="29" fillId="0" borderId="224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37" fillId="7" borderId="79" xfId="0" applyFont="1" applyFill="1" applyBorder="1" applyAlignment="1">
      <alignment horizontal="center" vertical="center"/>
    </xf>
    <xf numFmtId="183" fontId="29" fillId="0" borderId="79" xfId="0" applyNumberFormat="1" applyFont="1" applyBorder="1" applyAlignment="1">
      <alignment horizontal="center" vertical="center"/>
    </xf>
    <xf numFmtId="0" fontId="29" fillId="0" borderId="225" xfId="0" applyFont="1" applyBorder="1" applyAlignment="1">
      <alignment horizontal="center" vertical="center"/>
    </xf>
    <xf numFmtId="183" fontId="29" fillId="0" borderId="9" xfId="0" applyNumberFormat="1" applyFont="1" applyBorder="1" applyAlignment="1">
      <alignment horizontal="center" vertical="center"/>
    </xf>
    <xf numFmtId="183" fontId="29" fillId="0" borderId="69" xfId="0" applyNumberFormat="1" applyFont="1" applyBorder="1" applyAlignment="1">
      <alignment horizontal="center" vertical="center"/>
    </xf>
    <xf numFmtId="183" fontId="29" fillId="0" borderId="17" xfId="0" applyNumberFormat="1" applyFont="1" applyBorder="1" applyAlignment="1">
      <alignment horizontal="center" vertical="center"/>
    </xf>
    <xf numFmtId="0" fontId="29" fillId="0" borderId="257" xfId="0" applyFont="1" applyBorder="1" applyAlignment="1">
      <alignment horizontal="center" vertical="center"/>
    </xf>
    <xf numFmtId="0" fontId="29" fillId="0" borderId="251" xfId="0" applyFont="1" applyBorder="1" applyAlignment="1">
      <alignment horizontal="center" vertical="center"/>
    </xf>
    <xf numFmtId="0" fontId="37" fillId="7" borderId="251" xfId="0" applyFont="1" applyFill="1" applyBorder="1" applyAlignment="1">
      <alignment horizontal="center" vertical="center"/>
    </xf>
    <xf numFmtId="0" fontId="29" fillId="0" borderId="258" xfId="0" applyFont="1" applyBorder="1" applyAlignment="1">
      <alignment horizontal="center" vertical="center"/>
    </xf>
    <xf numFmtId="183" fontId="29" fillId="0" borderId="13" xfId="0" applyNumberFormat="1" applyFont="1" applyBorder="1" applyAlignment="1">
      <alignment horizontal="center" vertical="center"/>
    </xf>
    <xf numFmtId="0" fontId="29" fillId="17" borderId="69" xfId="0" applyFont="1" applyFill="1" applyBorder="1" applyAlignment="1">
      <alignment horizontal="center" vertical="center"/>
    </xf>
    <xf numFmtId="0" fontId="35" fillId="17" borderId="65" xfId="0" applyFont="1" applyFill="1" applyBorder="1" applyAlignment="1">
      <alignment horizontal="center" vertical="center"/>
    </xf>
    <xf numFmtId="0" fontId="35" fillId="17" borderId="13" xfId="0" applyFont="1" applyFill="1" applyBorder="1" applyAlignment="1">
      <alignment horizontal="center" vertical="center"/>
    </xf>
    <xf numFmtId="0" fontId="35" fillId="17" borderId="17" xfId="0" applyFont="1" applyFill="1" applyBorder="1" applyAlignment="1">
      <alignment horizontal="center" vertical="center"/>
    </xf>
    <xf numFmtId="41" fontId="7" fillId="0" borderId="0" xfId="6" applyFont="1" applyFill="1" applyBorder="1" applyAlignment="1" applyProtection="1">
      <alignment horizontal="center" vertical="center"/>
    </xf>
    <xf numFmtId="176" fontId="7" fillId="0" borderId="0" xfId="6" applyNumberFormat="1" applyFont="1" applyFill="1" applyBorder="1" applyAlignment="1" applyProtection="1">
      <alignment horizontal="center" vertical="center"/>
    </xf>
    <xf numFmtId="0" fontId="10" fillId="0" borderId="0" xfId="1" applyFont="1" applyAlignment="1">
      <alignment horizontal="left" vertical="center"/>
    </xf>
    <xf numFmtId="0" fontId="10" fillId="6" borderId="34" xfId="1" applyFont="1" applyFill="1" applyBorder="1" applyAlignment="1">
      <alignment horizontal="center" vertical="center"/>
    </xf>
    <xf numFmtId="0" fontId="10" fillId="6" borderId="31" xfId="1" applyFont="1" applyFill="1" applyBorder="1" applyAlignment="1">
      <alignment horizontal="center" vertical="center"/>
    </xf>
    <xf numFmtId="0" fontId="10" fillId="6" borderId="46" xfId="1" applyFont="1" applyFill="1" applyBorder="1" applyAlignment="1">
      <alignment horizontal="center" vertical="center"/>
    </xf>
    <xf numFmtId="0" fontId="10" fillId="0" borderId="165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166" xfId="1" applyFont="1" applyBorder="1" applyAlignment="1">
      <alignment horizontal="center" vertical="center"/>
    </xf>
    <xf numFmtId="0" fontId="10" fillId="0" borderId="167" xfId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6" borderId="129" xfId="1" applyFont="1" applyFill="1" applyBorder="1" applyAlignment="1">
      <alignment horizontal="center" vertical="center" wrapText="1"/>
    </xf>
    <xf numFmtId="0" fontId="38" fillId="7" borderId="93" xfId="1" applyFont="1" applyFill="1" applyBorder="1" applyAlignment="1">
      <alignment horizontal="center" vertical="center" wrapText="1"/>
    </xf>
    <xf numFmtId="0" fontId="10" fillId="6" borderId="265" xfId="1" applyFont="1" applyFill="1" applyBorder="1" applyAlignment="1">
      <alignment horizontal="center" vertical="center" wrapText="1"/>
    </xf>
    <xf numFmtId="0" fontId="10" fillId="6" borderId="94" xfId="1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left" vertical="center"/>
    </xf>
    <xf numFmtId="0" fontId="29" fillId="0" borderId="7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38" xfId="0" applyFont="1" applyBorder="1" applyAlignment="1">
      <alignment horizontal="left" vertical="center"/>
    </xf>
    <xf numFmtId="0" fontId="29" fillId="0" borderId="71" xfId="0" applyFont="1" applyBorder="1" applyAlignment="1">
      <alignment horizontal="center" vertical="center"/>
    </xf>
    <xf numFmtId="0" fontId="37" fillId="7" borderId="39" xfId="0" applyFont="1" applyFill="1" applyBorder="1" applyAlignment="1">
      <alignment horizontal="center" vertical="center"/>
    </xf>
    <xf numFmtId="186" fontId="29" fillId="0" borderId="43" xfId="0" applyNumberFormat="1" applyFont="1" applyBorder="1" applyAlignment="1">
      <alignment horizontal="center" vertical="center"/>
    </xf>
    <xf numFmtId="186" fontId="29" fillId="0" borderId="39" xfId="0" applyNumberFormat="1" applyFont="1" applyBorder="1" applyAlignment="1">
      <alignment horizontal="center" vertical="center"/>
    </xf>
    <xf numFmtId="192" fontId="29" fillId="0" borderId="43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191" fontId="29" fillId="0" borderId="43" xfId="0" applyNumberFormat="1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center" vertical="center"/>
    </xf>
    <xf numFmtId="0" fontId="37" fillId="7" borderId="41" xfId="0" applyFont="1" applyFill="1" applyBorder="1" applyAlignment="1">
      <alignment horizontal="center" vertical="center"/>
    </xf>
    <xf numFmtId="186" fontId="29" fillId="0" borderId="44" xfId="0" applyNumberFormat="1" applyFont="1" applyBorder="1" applyAlignment="1">
      <alignment horizontal="center" vertical="center"/>
    </xf>
    <xf numFmtId="186" fontId="29" fillId="0" borderId="41" xfId="0" applyNumberFormat="1" applyFont="1" applyBorder="1" applyAlignment="1">
      <alignment horizontal="center" vertical="center"/>
    </xf>
    <xf numFmtId="0" fontId="10" fillId="6" borderId="92" xfId="1" applyFont="1" applyFill="1" applyBorder="1" applyAlignment="1">
      <alignment horizontal="center" vertical="center"/>
    </xf>
    <xf numFmtId="0" fontId="38" fillId="7" borderId="94" xfId="1" applyFont="1" applyFill="1" applyBorder="1" applyAlignment="1">
      <alignment horizontal="center" vertical="center" wrapText="1"/>
    </xf>
    <xf numFmtId="0" fontId="10" fillId="6" borderId="29" xfId="1" applyFont="1" applyFill="1" applyBorder="1" applyAlignment="1">
      <alignment horizontal="center" vertical="center" wrapText="1"/>
    </xf>
    <xf numFmtId="0" fontId="10" fillId="0" borderId="262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188" fontId="9" fillId="0" borderId="155" xfId="1" applyNumberFormat="1" applyFont="1" applyBorder="1">
      <alignment vertical="center"/>
    </xf>
    <xf numFmtId="188" fontId="9" fillId="0" borderId="259" xfId="1" applyNumberFormat="1" applyFont="1" applyBorder="1">
      <alignment vertical="center"/>
    </xf>
    <xf numFmtId="0" fontId="10" fillId="0" borderId="156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 wrapText="1"/>
    </xf>
    <xf numFmtId="188" fontId="9" fillId="0" borderId="161" xfId="1" applyNumberFormat="1" applyFont="1" applyBorder="1">
      <alignment vertical="center"/>
    </xf>
    <xf numFmtId="188" fontId="9" fillId="0" borderId="87" xfId="1" applyNumberFormat="1" applyFont="1" applyBorder="1">
      <alignment vertical="center"/>
    </xf>
    <xf numFmtId="0" fontId="9" fillId="0" borderId="39" xfId="1" applyFont="1" applyBorder="1" applyAlignment="1">
      <alignment horizontal="center" vertical="center"/>
    </xf>
    <xf numFmtId="0" fontId="10" fillId="0" borderId="163" xfId="1" applyFont="1" applyBorder="1" applyAlignment="1">
      <alignment horizontal="center" vertical="center"/>
    </xf>
    <xf numFmtId="188" fontId="9" fillId="0" borderId="140" xfId="1" applyNumberFormat="1" applyFont="1" applyBorder="1">
      <alignment vertical="center"/>
    </xf>
    <xf numFmtId="188" fontId="9" fillId="0" borderId="135" xfId="1" applyNumberFormat="1" applyFont="1" applyBorder="1">
      <alignment vertical="center"/>
    </xf>
    <xf numFmtId="41" fontId="10" fillId="0" borderId="0" xfId="6" applyFont="1" applyFill="1" applyBorder="1" applyAlignment="1" applyProtection="1">
      <alignment horizontal="center" vertical="center"/>
    </xf>
    <xf numFmtId="0" fontId="10" fillId="0" borderId="0" xfId="1" applyFont="1" applyAlignment="1">
      <alignment horizontal="center" vertical="center"/>
    </xf>
    <xf numFmtId="0" fontId="26" fillId="0" borderId="0" xfId="7" applyProtection="1">
      <alignment vertical="center"/>
    </xf>
    <xf numFmtId="0" fontId="10" fillId="6" borderId="263" xfId="1" applyFont="1" applyFill="1" applyBorder="1" applyAlignment="1">
      <alignment horizontal="center" vertical="center"/>
    </xf>
    <xf numFmtId="0" fontId="38" fillId="7" borderId="99" xfId="1" applyFont="1" applyFill="1" applyBorder="1">
      <alignment vertical="center"/>
    </xf>
    <xf numFmtId="0" fontId="38" fillId="7" borderId="19" xfId="1" applyFont="1" applyFill="1" applyBorder="1">
      <alignment vertical="center"/>
    </xf>
    <xf numFmtId="0" fontId="37" fillId="7" borderId="171" xfId="1" applyFont="1" applyFill="1" applyBorder="1" applyAlignment="1">
      <alignment horizontal="center" vertical="center"/>
    </xf>
    <xf numFmtId="0" fontId="10" fillId="0" borderId="132" xfId="1" applyFont="1" applyBorder="1">
      <alignment vertical="center"/>
    </xf>
    <xf numFmtId="0" fontId="10" fillId="0" borderId="1" xfId="1" applyFont="1" applyBorder="1">
      <alignment vertical="center"/>
    </xf>
    <xf numFmtId="0" fontId="9" fillId="0" borderId="180" xfId="1" applyFont="1" applyBorder="1" applyAlignment="1">
      <alignment horizontal="center" vertical="center"/>
    </xf>
    <xf numFmtId="0" fontId="10" fillId="0" borderId="105" xfId="1" applyFont="1" applyBorder="1">
      <alignment vertical="center"/>
    </xf>
    <xf numFmtId="0" fontId="10" fillId="0" borderId="134" xfId="1" applyFont="1" applyBorder="1">
      <alignment vertical="center"/>
    </xf>
    <xf numFmtId="0" fontId="9" fillId="0" borderId="154" xfId="1" applyFont="1" applyBorder="1" applyAlignment="1">
      <alignment horizontal="center" vertical="center"/>
    </xf>
    <xf numFmtId="43" fontId="8" fillId="0" borderId="0" xfId="1" applyNumberFormat="1" applyFont="1">
      <alignment vertical="center"/>
    </xf>
    <xf numFmtId="0" fontId="10" fillId="6" borderId="94" xfId="1" applyFont="1" applyFill="1" applyBorder="1" applyAlignment="1">
      <alignment horizontal="center" vertical="center"/>
    </xf>
    <xf numFmtId="0" fontId="36" fillId="0" borderId="0" xfId="1" applyFont="1">
      <alignment vertical="center"/>
    </xf>
    <xf numFmtId="0" fontId="10" fillId="7" borderId="99" xfId="1" applyFont="1" applyFill="1" applyBorder="1" applyAlignment="1">
      <alignment horizontal="center" vertical="center"/>
    </xf>
    <xf numFmtId="0" fontId="10" fillId="7" borderId="101" xfId="1" applyFont="1" applyFill="1" applyBorder="1" applyAlignment="1">
      <alignment horizontal="center" vertical="center"/>
    </xf>
    <xf numFmtId="0" fontId="9" fillId="7" borderId="102" xfId="1" applyFont="1" applyFill="1" applyBorder="1" applyAlignment="1">
      <alignment horizontal="center" vertical="center"/>
    </xf>
    <xf numFmtId="0" fontId="49" fillId="0" borderId="0" xfId="1" applyFont="1">
      <alignment vertical="center"/>
    </xf>
    <xf numFmtId="0" fontId="9" fillId="0" borderId="136" xfId="1" applyFont="1" applyBorder="1">
      <alignment vertical="center"/>
    </xf>
    <xf numFmtId="0" fontId="9" fillId="0" borderId="137" xfId="1" applyFont="1" applyBorder="1">
      <alignment vertical="center"/>
    </xf>
    <xf numFmtId="178" fontId="9" fillId="0" borderId="137" xfId="1" applyNumberFormat="1" applyFont="1" applyBorder="1">
      <alignment vertical="center"/>
    </xf>
    <xf numFmtId="0" fontId="9" fillId="0" borderId="89" xfId="1" applyFont="1" applyBorder="1">
      <alignment vertical="center"/>
    </xf>
    <xf numFmtId="0" fontId="9" fillId="0" borderId="106" xfId="1" applyFont="1" applyBorder="1">
      <alignment vertical="center"/>
    </xf>
    <xf numFmtId="0" fontId="9" fillId="0" borderId="139" xfId="1" applyFont="1" applyBorder="1">
      <alignment vertical="center"/>
    </xf>
    <xf numFmtId="178" fontId="9" fillId="0" borderId="139" xfId="1" applyNumberFormat="1" applyFont="1" applyBorder="1">
      <alignment vertical="center"/>
    </xf>
    <xf numFmtId="0" fontId="9" fillId="0" borderId="90" xfId="1" applyFont="1" applyBorder="1">
      <alignment vertical="center"/>
    </xf>
    <xf numFmtId="0" fontId="10" fillId="7" borderId="132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 wrapText="1"/>
    </xf>
    <xf numFmtId="0" fontId="10" fillId="7" borderId="133" xfId="1" applyFont="1" applyFill="1" applyBorder="1" applyAlignment="1">
      <alignment horizontal="center" vertical="center"/>
    </xf>
    <xf numFmtId="0" fontId="9" fillId="0" borderId="156" xfId="1" applyFont="1" applyBorder="1">
      <alignment vertical="center"/>
    </xf>
    <xf numFmtId="0" fontId="9" fillId="0" borderId="39" xfId="1" applyFont="1" applyBorder="1">
      <alignment vertical="center"/>
    </xf>
    <xf numFmtId="178" fontId="9" fillId="0" borderId="39" xfId="1" applyNumberFormat="1" applyFont="1" applyBorder="1">
      <alignment vertical="center"/>
    </xf>
    <xf numFmtId="0" fontId="9" fillId="0" borderId="48" xfId="1" applyFont="1" applyBorder="1">
      <alignment vertical="center"/>
    </xf>
    <xf numFmtId="0" fontId="9" fillId="0" borderId="38" xfId="1" applyFont="1" applyBorder="1">
      <alignment vertical="center"/>
    </xf>
    <xf numFmtId="0" fontId="9" fillId="0" borderId="138" xfId="1" applyFont="1" applyBorder="1">
      <alignment vertical="center"/>
    </xf>
    <xf numFmtId="0" fontId="9" fillId="0" borderId="103" xfId="1" applyFont="1" applyBorder="1">
      <alignment vertical="center"/>
    </xf>
    <xf numFmtId="0" fontId="9" fillId="0" borderId="130" xfId="1" applyFont="1" applyBorder="1">
      <alignment vertical="center"/>
    </xf>
    <xf numFmtId="178" fontId="9" fillId="0" borderId="130" xfId="1" applyNumberFormat="1" applyFont="1" applyBorder="1">
      <alignment vertical="center"/>
    </xf>
    <xf numFmtId="0" fontId="9" fillId="0" borderId="131" xfId="1" applyFont="1" applyBorder="1">
      <alignment vertical="center"/>
    </xf>
    <xf numFmtId="0" fontId="9" fillId="0" borderId="105" xfId="1" applyFont="1" applyBorder="1">
      <alignment vertical="center"/>
    </xf>
    <xf numFmtId="0" fontId="9" fillId="0" borderId="134" xfId="1" applyFont="1" applyBorder="1">
      <alignment vertical="center"/>
    </xf>
    <xf numFmtId="178" fontId="9" fillId="0" borderId="134" xfId="1" applyNumberFormat="1" applyFont="1" applyBorder="1">
      <alignment vertical="center"/>
    </xf>
    <xf numFmtId="0" fontId="9" fillId="0" borderId="135" xfId="1" applyFont="1" applyBorder="1">
      <alignment vertical="center"/>
    </xf>
    <xf numFmtId="49" fontId="9" fillId="0" borderId="0" xfId="1" applyNumberFormat="1" applyFont="1">
      <alignment vertical="center"/>
    </xf>
    <xf numFmtId="0" fontId="10" fillId="6" borderId="5" xfId="1" applyFont="1" applyFill="1" applyBorder="1" applyAlignment="1">
      <alignment horizontal="center" vertical="center"/>
    </xf>
    <xf numFmtId="0" fontId="10" fillId="6" borderId="197" xfId="1" applyFont="1" applyFill="1" applyBorder="1" applyAlignment="1">
      <alignment horizontal="center" vertical="center"/>
    </xf>
    <xf numFmtId="0" fontId="10" fillId="6" borderId="51" xfId="1" applyFont="1" applyFill="1" applyBorder="1" applyAlignment="1">
      <alignment horizontal="center" vertical="center"/>
    </xf>
    <xf numFmtId="0" fontId="10" fillId="6" borderId="52" xfId="1" applyFont="1" applyFill="1" applyBorder="1" applyAlignment="1">
      <alignment horizontal="center" vertical="center"/>
    </xf>
    <xf numFmtId="0" fontId="10" fillId="6" borderId="226" xfId="1" applyFont="1" applyFill="1" applyBorder="1" applyAlignment="1">
      <alignment horizontal="center" vertical="center" wrapText="1"/>
    </xf>
    <xf numFmtId="0" fontId="10" fillId="6" borderId="50" xfId="1" applyFont="1" applyFill="1" applyBorder="1" applyAlignment="1">
      <alignment horizontal="center" vertical="center"/>
    </xf>
    <xf numFmtId="0" fontId="10" fillId="6" borderId="111" xfId="1" applyFont="1" applyFill="1" applyBorder="1" applyAlignment="1">
      <alignment horizontal="center" vertical="center"/>
    </xf>
    <xf numFmtId="0" fontId="10" fillId="6" borderId="60" xfId="1" applyFont="1" applyFill="1" applyBorder="1" applyAlignment="1">
      <alignment horizontal="center" vertical="center"/>
    </xf>
    <xf numFmtId="0" fontId="9" fillId="0" borderId="228" xfId="1" applyFont="1" applyBorder="1">
      <alignment vertical="center"/>
    </xf>
    <xf numFmtId="0" fontId="9" fillId="0" borderId="54" xfId="1" applyFont="1" applyBorder="1">
      <alignment vertical="center"/>
    </xf>
    <xf numFmtId="0" fontId="9" fillId="0" borderId="53" xfId="1" applyFont="1" applyBorder="1">
      <alignment vertical="center"/>
    </xf>
    <xf numFmtId="0" fontId="9" fillId="0" borderId="125" xfId="1" applyFont="1" applyBorder="1">
      <alignment vertical="center"/>
    </xf>
    <xf numFmtId="0" fontId="9" fillId="0" borderId="61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69" xfId="1" applyFont="1" applyBorder="1">
      <alignment vertical="center"/>
    </xf>
    <xf numFmtId="0" fontId="9" fillId="0" borderId="20" xfId="1" applyFont="1" applyBorder="1">
      <alignment vertical="center"/>
    </xf>
    <xf numFmtId="0" fontId="9" fillId="0" borderId="82" xfId="1" applyFont="1" applyBorder="1">
      <alignment vertical="center"/>
    </xf>
    <xf numFmtId="0" fontId="9" fillId="0" borderId="64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6" xfId="1" applyFont="1" applyBorder="1">
      <alignment vertical="center"/>
    </xf>
    <xf numFmtId="182" fontId="8" fillId="0" borderId="0" xfId="1" applyNumberFormat="1" applyFont="1">
      <alignment vertical="center"/>
    </xf>
    <xf numFmtId="0" fontId="39" fillId="0" borderId="0" xfId="1" applyFont="1">
      <alignment vertical="center"/>
    </xf>
    <xf numFmtId="0" fontId="40" fillId="0" borderId="0" xfId="1" applyFont="1">
      <alignment vertical="center"/>
    </xf>
    <xf numFmtId="182" fontId="40" fillId="0" borderId="0" xfId="1" applyNumberFormat="1" applyFont="1">
      <alignment vertical="center"/>
    </xf>
    <xf numFmtId="0" fontId="38" fillId="4" borderId="45" xfId="1" applyFont="1" applyFill="1" applyBorder="1" applyAlignment="1">
      <alignment horizontal="center" vertical="center" wrapText="1"/>
    </xf>
    <xf numFmtId="0" fontId="38" fillId="4" borderId="33" xfId="1" applyFont="1" applyFill="1" applyBorder="1" applyAlignment="1">
      <alignment horizontal="center" vertical="center" wrapText="1"/>
    </xf>
    <xf numFmtId="0" fontId="38" fillId="4" borderId="22" xfId="1" applyFont="1" applyFill="1" applyBorder="1" applyAlignment="1">
      <alignment horizontal="center" vertical="center" wrapText="1"/>
    </xf>
    <xf numFmtId="0" fontId="38" fillId="4" borderId="4" xfId="1" applyFont="1" applyFill="1" applyBorder="1" applyAlignment="1">
      <alignment horizontal="center" vertical="center" wrapText="1"/>
    </xf>
    <xf numFmtId="0" fontId="38" fillId="4" borderId="111" xfId="1" applyFont="1" applyFill="1" applyBorder="1" applyAlignment="1">
      <alignment horizontal="center" vertical="center"/>
    </xf>
    <xf numFmtId="0" fontId="38" fillId="4" borderId="60" xfId="1" applyFont="1" applyFill="1" applyBorder="1" applyAlignment="1">
      <alignment horizontal="center" vertical="center"/>
    </xf>
    <xf numFmtId="0" fontId="38" fillId="4" borderId="51" xfId="1" applyFont="1" applyFill="1" applyBorder="1" applyAlignment="1">
      <alignment horizontal="center" vertical="center"/>
    </xf>
    <xf numFmtId="0" fontId="38" fillId="4" borderId="52" xfId="1" applyFont="1" applyFill="1" applyBorder="1" applyAlignment="1">
      <alignment horizontal="center" vertical="center"/>
    </xf>
    <xf numFmtId="0" fontId="38" fillId="4" borderId="50" xfId="1" applyFont="1" applyFill="1" applyBorder="1" applyAlignment="1">
      <alignment horizontal="center" vertical="center"/>
    </xf>
    <xf numFmtId="0" fontId="38" fillId="0" borderId="95" xfId="1" applyFont="1" applyBorder="1" applyAlignment="1">
      <alignment horizontal="center" vertical="center"/>
    </xf>
    <xf numFmtId="0" fontId="37" fillId="0" borderId="230" xfId="1" applyFont="1" applyBorder="1" applyAlignment="1">
      <alignment horizontal="center" vertical="center"/>
    </xf>
    <xf numFmtId="0" fontId="37" fillId="0" borderId="97" xfId="1" applyFont="1" applyBorder="1" applyAlignment="1">
      <alignment horizontal="center" vertical="center"/>
    </xf>
    <xf numFmtId="0" fontId="38" fillId="0" borderId="87" xfId="1" applyFont="1" applyBorder="1" applyAlignment="1">
      <alignment horizontal="center" vertical="center"/>
    </xf>
    <xf numFmtId="0" fontId="37" fillId="0" borderId="8" xfId="1" applyFont="1" applyBorder="1">
      <alignment vertical="center"/>
    </xf>
    <xf numFmtId="0" fontId="37" fillId="0" borderId="232" xfId="1" applyFont="1" applyBorder="1">
      <alignment vertical="center"/>
    </xf>
    <xf numFmtId="0" fontId="37" fillId="0" borderId="9" xfId="1" applyFont="1" applyBorder="1">
      <alignment vertical="center"/>
    </xf>
    <xf numFmtId="0" fontId="37" fillId="0" borderId="201" xfId="1" applyFont="1" applyBorder="1">
      <alignment vertical="center"/>
    </xf>
    <xf numFmtId="0" fontId="37" fillId="0" borderId="218" xfId="1" applyFont="1" applyBorder="1">
      <alignment vertical="center"/>
    </xf>
    <xf numFmtId="0" fontId="38" fillId="0" borderId="40" xfId="1" applyFont="1" applyBorder="1" applyAlignment="1">
      <alignment horizontal="center" vertical="center"/>
    </xf>
    <xf numFmtId="0" fontId="37" fillId="0" borderId="72" xfId="1" applyFont="1" applyBorder="1" applyAlignment="1">
      <alignment horizontal="center" vertical="center"/>
    </xf>
    <xf numFmtId="0" fontId="37" fillId="0" borderId="134" xfId="1" applyFont="1" applyBorder="1" applyAlignment="1">
      <alignment horizontal="center" vertical="center"/>
    </xf>
    <xf numFmtId="0" fontId="38" fillId="0" borderId="49" xfId="1" applyFont="1" applyBorder="1" applyAlignment="1">
      <alignment horizontal="center" vertical="center"/>
    </xf>
    <xf numFmtId="0" fontId="37" fillId="0" borderId="238" xfId="1" applyFont="1" applyBorder="1">
      <alignment vertical="center"/>
    </xf>
    <xf numFmtId="0" fontId="37" fillId="0" borderId="237" xfId="1" applyFont="1" applyBorder="1">
      <alignment vertical="center"/>
    </xf>
    <xf numFmtId="0" fontId="37" fillId="0" borderId="116" xfId="1" applyFont="1" applyBorder="1">
      <alignment vertical="center"/>
    </xf>
    <xf numFmtId="0" fontId="37" fillId="0" borderId="236" xfId="1" applyFont="1" applyBorder="1">
      <alignment vertical="center"/>
    </xf>
    <xf numFmtId="0" fontId="37" fillId="0" borderId="235" xfId="1" applyFont="1" applyBorder="1">
      <alignment vertical="center"/>
    </xf>
    <xf numFmtId="0" fontId="10" fillId="6" borderId="51" xfId="1" applyFont="1" applyFill="1" applyBorder="1" applyAlignment="1">
      <alignment horizontal="center" vertical="center" wrapText="1"/>
    </xf>
    <xf numFmtId="0" fontId="10" fillId="6" borderId="164" xfId="1" applyFont="1" applyFill="1" applyBorder="1" applyAlignment="1">
      <alignment horizontal="center" vertical="center" wrapText="1"/>
    </xf>
    <xf numFmtId="0" fontId="9" fillId="0" borderId="222" xfId="1" applyFont="1" applyBorder="1">
      <alignment vertical="center"/>
    </xf>
    <xf numFmtId="0" fontId="9" fillId="0" borderId="266" xfId="1" applyFont="1" applyBorder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39" xfId="1" applyFont="1" applyBorder="1" applyAlignment="1">
      <alignment horizontal="center" vertical="center"/>
    </xf>
    <xf numFmtId="0" fontId="9" fillId="0" borderId="13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199" xfId="1" applyFont="1" applyBorder="1" applyAlignment="1">
      <alignment horizontal="center" vertical="center"/>
    </xf>
    <xf numFmtId="0" fontId="9" fillId="0" borderId="198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20" fillId="13" borderId="33" xfId="0" quotePrefix="1" applyFont="1" applyFill="1" applyBorder="1" applyAlignment="1" applyProtection="1">
      <alignment horizontal="center" vertical="center"/>
      <protection locked="0"/>
    </xf>
    <xf numFmtId="0" fontId="20" fillId="13" borderId="203" xfId="0" quotePrefix="1" applyFont="1" applyFill="1" applyBorder="1" applyAlignment="1" applyProtection="1">
      <alignment horizontal="center" vertical="center"/>
      <protection locked="0"/>
    </xf>
    <xf numFmtId="0" fontId="20" fillId="13" borderId="151" xfId="0" applyFont="1" applyFill="1" applyBorder="1" applyAlignment="1" applyProtection="1">
      <alignment horizontal="center" vertical="center"/>
      <protection locked="0"/>
    </xf>
    <xf numFmtId="3" fontId="20" fillId="13" borderId="151" xfId="0" applyNumberFormat="1" applyFont="1" applyFill="1" applyBorder="1" applyAlignment="1" applyProtection="1">
      <alignment horizontal="center" vertical="center"/>
      <protection locked="0"/>
    </xf>
    <xf numFmtId="0" fontId="27" fillId="13" borderId="151" xfId="7" applyFont="1" applyFill="1" applyBorder="1" applyAlignment="1" applyProtection="1">
      <alignment horizontal="center" vertical="center"/>
      <protection locked="0"/>
    </xf>
    <xf numFmtId="0" fontId="24" fillId="18" borderId="155" xfId="1" applyFont="1" applyFill="1" applyBorder="1" applyAlignment="1">
      <alignment horizontal="center" vertical="center"/>
    </xf>
    <xf numFmtId="0" fontId="24" fillId="18" borderId="156" xfId="1" applyFont="1" applyFill="1" applyBorder="1" applyAlignment="1">
      <alignment horizontal="center" vertical="center"/>
    </xf>
    <xf numFmtId="0" fontId="24" fillId="18" borderId="202" xfId="1" applyFont="1" applyFill="1" applyBorder="1" applyAlignment="1">
      <alignment horizontal="center" vertical="center"/>
    </xf>
    <xf numFmtId="0" fontId="24" fillId="18" borderId="163" xfId="1" applyFont="1" applyFill="1" applyBorder="1" applyAlignment="1">
      <alignment horizontal="center" vertical="center"/>
    </xf>
    <xf numFmtId="0" fontId="24" fillId="19" borderId="161" xfId="1" applyFont="1" applyFill="1" applyBorder="1" applyAlignment="1">
      <alignment horizontal="center" vertical="center"/>
    </xf>
    <xf numFmtId="0" fontId="24" fillId="19" borderId="156" xfId="1" applyFont="1" applyFill="1" applyBorder="1" applyAlignment="1">
      <alignment horizontal="center" vertical="center"/>
    </xf>
    <xf numFmtId="0" fontId="24" fillId="19" borderId="157" xfId="1" applyFont="1" applyFill="1" applyBorder="1" applyAlignment="1">
      <alignment horizontal="center" vertical="center"/>
    </xf>
    <xf numFmtId="0" fontId="25" fillId="2" borderId="127" xfId="0" applyFont="1" applyFill="1" applyBorder="1" applyAlignment="1">
      <alignment horizontal="center" vertical="center"/>
    </xf>
    <xf numFmtId="0" fontId="25" fillId="2" borderId="128" xfId="0" applyFont="1" applyFill="1" applyBorder="1" applyAlignment="1">
      <alignment horizontal="center" vertical="center"/>
    </xf>
    <xf numFmtId="0" fontId="18" fillId="14" borderId="140" xfId="0" applyFont="1" applyFill="1" applyBorder="1" applyAlignment="1">
      <alignment horizontal="center" vertical="center"/>
    </xf>
    <xf numFmtId="0" fontId="18" fillId="14" borderId="154" xfId="0" applyFont="1" applyFill="1" applyBorder="1" applyAlignment="1">
      <alignment horizontal="center" vertical="center"/>
    </xf>
    <xf numFmtId="0" fontId="7" fillId="3" borderId="173" xfId="1" applyFont="1" applyFill="1" applyBorder="1" applyAlignment="1">
      <alignment horizontal="center" vertical="center" wrapText="1"/>
    </xf>
    <xf numFmtId="0" fontId="7" fillId="3" borderId="174" xfId="1" applyFont="1" applyFill="1" applyBorder="1" applyAlignment="1">
      <alignment horizontal="center" vertical="center" wrapText="1"/>
    </xf>
    <xf numFmtId="0" fontId="7" fillId="3" borderId="175" xfId="1" applyFont="1" applyFill="1" applyBorder="1" applyAlignment="1">
      <alignment horizontal="center" vertical="center" wrapText="1"/>
    </xf>
    <xf numFmtId="0" fontId="7" fillId="3" borderId="168" xfId="1" applyFont="1" applyFill="1" applyBorder="1" applyAlignment="1">
      <alignment horizontal="center" vertical="center" wrapText="1"/>
    </xf>
    <xf numFmtId="0" fontId="7" fillId="3" borderId="183" xfId="1" applyFont="1" applyFill="1" applyBorder="1" applyAlignment="1">
      <alignment horizontal="center" vertical="center" wrapText="1"/>
    </xf>
    <xf numFmtId="0" fontId="7" fillId="3" borderId="196" xfId="1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 vertical="center"/>
      <protection locked="0"/>
    </xf>
    <xf numFmtId="0" fontId="8" fillId="3" borderId="177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9" fillId="3" borderId="142" xfId="1" applyFont="1" applyFill="1" applyBorder="1" applyAlignment="1">
      <alignment horizontal="center" vertical="center"/>
    </xf>
    <xf numFmtId="0" fontId="19" fillId="3" borderId="100" xfId="1" applyFont="1" applyFill="1" applyBorder="1" applyAlignment="1">
      <alignment horizontal="center" vertical="center"/>
    </xf>
    <xf numFmtId="0" fontId="8" fillId="3" borderId="223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08" xfId="1" applyFont="1" applyFill="1" applyBorder="1" applyAlignment="1">
      <alignment horizontal="center" vertical="center"/>
    </xf>
    <xf numFmtId="0" fontId="8" fillId="3" borderId="170" xfId="1" applyFont="1" applyFill="1" applyBorder="1" applyAlignment="1">
      <alignment horizontal="center" vertical="center"/>
    </xf>
    <xf numFmtId="0" fontId="41" fillId="18" borderId="223" xfId="1" applyFont="1" applyFill="1" applyBorder="1" applyAlignment="1">
      <alignment horizontal="center" vertical="center"/>
    </xf>
    <xf numFmtId="0" fontId="41" fillId="18" borderId="140" xfId="1" applyFont="1" applyFill="1" applyBorder="1" applyAlignment="1">
      <alignment horizontal="center" vertical="center"/>
    </xf>
    <xf numFmtId="0" fontId="41" fillId="0" borderId="271" xfId="1" applyFont="1" applyBorder="1" applyAlignment="1" applyProtection="1">
      <alignment horizontal="center" vertical="center"/>
      <protection locked="0"/>
    </xf>
    <xf numFmtId="0" fontId="41" fillId="0" borderId="261" xfId="1" applyFont="1" applyBorder="1" applyAlignment="1" applyProtection="1">
      <alignment horizontal="center" vertical="center"/>
      <protection locked="0"/>
    </xf>
    <xf numFmtId="0" fontId="7" fillId="3" borderId="205" xfId="1" applyFont="1" applyFill="1" applyBorder="1" applyAlignment="1">
      <alignment horizontal="center" vertical="center" wrapText="1"/>
    </xf>
    <xf numFmtId="0" fontId="7" fillId="3" borderId="103" xfId="1" applyFont="1" applyFill="1" applyBorder="1" applyAlignment="1">
      <alignment horizontal="center" vertical="center" wrapText="1"/>
    </xf>
    <xf numFmtId="0" fontId="7" fillId="3" borderId="106" xfId="1" applyFont="1" applyFill="1" applyBorder="1" applyAlignment="1">
      <alignment horizontal="center" vertical="center" wrapText="1"/>
    </xf>
    <xf numFmtId="0" fontId="7" fillId="3" borderId="40" xfId="1" applyFont="1" applyFill="1" applyBorder="1" applyAlignment="1">
      <alignment horizontal="center" vertical="center"/>
    </xf>
    <xf numFmtId="0" fontId="8" fillId="3" borderId="184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82" xfId="1" applyFont="1" applyFill="1" applyBorder="1" applyAlignment="1">
      <alignment horizontal="center" vertical="center"/>
    </xf>
    <xf numFmtId="0" fontId="8" fillId="3" borderId="133" xfId="1" applyFont="1" applyFill="1" applyBorder="1" applyAlignment="1">
      <alignment horizontal="center" vertical="center"/>
    </xf>
    <xf numFmtId="0" fontId="8" fillId="3" borderId="117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91" xfId="1" applyFont="1" applyFill="1" applyBorder="1" applyAlignment="1">
      <alignment horizontal="center" vertical="center"/>
    </xf>
    <xf numFmtId="0" fontId="7" fillId="3" borderId="105" xfId="1" applyFont="1" applyFill="1" applyBorder="1" applyAlignment="1">
      <alignment horizontal="center" vertical="center" wrapText="1"/>
    </xf>
    <xf numFmtId="0" fontId="7" fillId="3" borderId="173" xfId="1" applyFont="1" applyFill="1" applyBorder="1" applyAlignment="1">
      <alignment horizontal="center" vertical="center"/>
    </xf>
    <xf numFmtId="0" fontId="7" fillId="3" borderId="175" xfId="1" applyFont="1" applyFill="1" applyBorder="1" applyAlignment="1">
      <alignment horizontal="center" vertical="center"/>
    </xf>
    <xf numFmtId="0" fontId="7" fillId="3" borderId="189" xfId="1" applyFont="1" applyFill="1" applyBorder="1" applyAlignment="1">
      <alignment horizontal="center" vertical="center" wrapText="1"/>
    </xf>
    <xf numFmtId="0" fontId="7" fillId="3" borderId="195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3" borderId="118" xfId="1" applyFont="1" applyFill="1" applyBorder="1" applyAlignment="1">
      <alignment horizontal="center" vertical="center" wrapText="1"/>
    </xf>
    <xf numFmtId="0" fontId="7" fillId="3" borderId="176" xfId="1" applyFont="1" applyFill="1" applyBorder="1" applyAlignment="1">
      <alignment horizontal="center" vertical="center" wrapText="1"/>
    </xf>
    <xf numFmtId="0" fontId="7" fillId="3" borderId="114" xfId="1" applyFont="1" applyFill="1" applyBorder="1" applyAlignment="1">
      <alignment horizontal="center" vertical="center" wrapText="1"/>
    </xf>
    <xf numFmtId="0" fontId="7" fillId="3" borderId="104" xfId="1" applyFont="1" applyFill="1" applyBorder="1" applyAlignment="1">
      <alignment horizontal="center" vertical="center" wrapText="1"/>
    </xf>
    <xf numFmtId="0" fontId="7" fillId="3" borderId="107" xfId="1" applyFont="1" applyFill="1" applyBorder="1" applyAlignment="1">
      <alignment horizontal="center" vertical="center" wrapText="1"/>
    </xf>
    <xf numFmtId="0" fontId="8" fillId="3" borderId="179" xfId="1" applyFont="1" applyFill="1" applyBorder="1" applyAlignment="1">
      <alignment horizontal="center" vertical="center"/>
    </xf>
    <xf numFmtId="0" fontId="8" fillId="3" borderId="180" xfId="1" applyFont="1" applyFill="1" applyBorder="1" applyAlignment="1">
      <alignment horizontal="center" vertical="center"/>
    </xf>
    <xf numFmtId="0" fontId="8" fillId="3" borderId="203" xfId="1" applyFont="1" applyFill="1" applyBorder="1" applyAlignment="1">
      <alignment horizontal="center" vertical="center"/>
    </xf>
    <xf numFmtId="0" fontId="7" fillId="3" borderId="172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83" xfId="1" applyFont="1" applyFill="1" applyBorder="1" applyAlignment="1">
      <alignment horizontal="center" vertical="center"/>
    </xf>
    <xf numFmtId="0" fontId="7" fillId="3" borderId="154" xfId="1" applyFont="1" applyFill="1" applyBorder="1" applyAlignment="1">
      <alignment horizontal="center" vertical="center"/>
    </xf>
    <xf numFmtId="0" fontId="7" fillId="3" borderId="192" xfId="1" applyFont="1" applyFill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 wrapText="1"/>
    </xf>
    <xf numFmtId="0" fontId="8" fillId="3" borderId="81" xfId="1" applyFont="1" applyFill="1" applyBorder="1" applyAlignment="1">
      <alignment horizontal="center" vertical="center"/>
    </xf>
    <xf numFmtId="0" fontId="8" fillId="3" borderId="79" xfId="1" applyFont="1" applyFill="1" applyBorder="1" applyAlignment="1">
      <alignment horizontal="center" vertical="center"/>
    </xf>
    <xf numFmtId="0" fontId="8" fillId="3" borderId="80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/>
    </xf>
    <xf numFmtId="0" fontId="8" fillId="3" borderId="169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34" fillId="3" borderId="173" xfId="1" applyFont="1" applyFill="1" applyBorder="1" applyAlignment="1">
      <alignment horizontal="center" vertical="center"/>
    </xf>
    <xf numFmtId="0" fontId="34" fillId="3" borderId="174" xfId="1" applyFont="1" applyFill="1" applyBorder="1" applyAlignment="1">
      <alignment horizontal="center" vertical="center"/>
    </xf>
    <xf numFmtId="0" fontId="34" fillId="3" borderId="175" xfId="1" applyFont="1" applyFill="1" applyBorder="1" applyAlignment="1">
      <alignment horizontal="center" vertical="center"/>
    </xf>
    <xf numFmtId="0" fontId="34" fillId="3" borderId="168" xfId="1" applyFont="1" applyFill="1" applyBorder="1" applyAlignment="1">
      <alignment horizontal="center" vertical="center"/>
    </xf>
    <xf numFmtId="0" fontId="34" fillId="3" borderId="118" xfId="1" applyFont="1" applyFill="1" applyBorder="1" applyAlignment="1">
      <alignment horizontal="center" vertical="center"/>
    </xf>
    <xf numFmtId="0" fontId="34" fillId="3" borderId="176" xfId="1" applyFont="1" applyFill="1" applyBorder="1" applyAlignment="1">
      <alignment horizontal="center" vertical="center"/>
    </xf>
    <xf numFmtId="0" fontId="8" fillId="3" borderId="181" xfId="1" applyFont="1" applyFill="1" applyBorder="1" applyAlignment="1">
      <alignment horizontal="center" vertical="center"/>
    </xf>
    <xf numFmtId="0" fontId="8" fillId="3" borderId="119" xfId="1" applyFont="1" applyFill="1" applyBorder="1" applyAlignment="1">
      <alignment horizontal="center" vertical="center"/>
    </xf>
    <xf numFmtId="0" fontId="8" fillId="3" borderId="120" xfId="1" applyFont="1" applyFill="1" applyBorder="1" applyAlignment="1">
      <alignment horizontal="center" vertical="center"/>
    </xf>
    <xf numFmtId="0" fontId="8" fillId="3" borderId="121" xfId="1" applyFont="1" applyFill="1" applyBorder="1" applyAlignment="1">
      <alignment horizontal="center" vertical="center"/>
    </xf>
    <xf numFmtId="0" fontId="8" fillId="3" borderId="185" xfId="1" applyFont="1" applyFill="1" applyBorder="1" applyAlignment="1">
      <alignment horizontal="center" vertical="center"/>
    </xf>
    <xf numFmtId="0" fontId="8" fillId="3" borderId="118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3" borderId="211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12" xfId="1" applyFont="1" applyFill="1" applyBorder="1" applyAlignment="1">
      <alignment horizontal="center" vertical="center"/>
    </xf>
    <xf numFmtId="0" fontId="7" fillId="3" borderId="214" xfId="1" applyFont="1" applyFill="1" applyBorder="1" applyAlignment="1">
      <alignment horizontal="center" vertical="center" wrapText="1"/>
    </xf>
    <xf numFmtId="0" fontId="7" fillId="3" borderId="210" xfId="1" applyFont="1" applyFill="1" applyBorder="1" applyAlignment="1">
      <alignment horizontal="center" vertical="center" wrapText="1"/>
    </xf>
    <xf numFmtId="0" fontId="7" fillId="3" borderId="213" xfId="1" applyFont="1" applyFill="1" applyBorder="1" applyAlignment="1">
      <alignment horizontal="center" vertical="center" wrapText="1"/>
    </xf>
    <xf numFmtId="0" fontId="7" fillId="3" borderId="95" xfId="1" applyFont="1" applyFill="1" applyBorder="1" applyAlignment="1">
      <alignment horizontal="center" vertical="center" wrapText="1"/>
    </xf>
    <xf numFmtId="0" fontId="7" fillId="3" borderId="113" xfId="1" applyFont="1" applyFill="1" applyBorder="1" applyAlignment="1">
      <alignment horizontal="center" vertical="center" wrapText="1"/>
    </xf>
    <xf numFmtId="0" fontId="7" fillId="3" borderId="195" xfId="1" applyFont="1" applyFill="1" applyBorder="1" applyAlignment="1">
      <alignment horizontal="center" vertical="center"/>
    </xf>
    <xf numFmtId="0" fontId="7" fillId="3" borderId="169" xfId="1" applyFont="1" applyFill="1" applyBorder="1" applyAlignment="1">
      <alignment horizontal="center" vertical="center"/>
    </xf>
    <xf numFmtId="0" fontId="28" fillId="17" borderId="252" xfId="0" applyFont="1" applyFill="1" applyBorder="1" applyAlignment="1">
      <alignment horizontal="center" vertical="center" wrapText="1"/>
    </xf>
    <xf numFmtId="0" fontId="28" fillId="17" borderId="103" xfId="0" applyFont="1" applyFill="1" applyBorder="1" applyAlignment="1">
      <alignment horizontal="center" vertical="center"/>
    </xf>
    <xf numFmtId="0" fontId="28" fillId="17" borderId="105" xfId="0" applyFont="1" applyFill="1" applyBorder="1" applyAlignment="1">
      <alignment horizontal="center" vertical="center"/>
    </xf>
    <xf numFmtId="0" fontId="44" fillId="17" borderId="103" xfId="0" applyFont="1" applyFill="1" applyBorder="1" applyAlignment="1">
      <alignment horizontal="center" vertical="center" wrapText="1"/>
    </xf>
    <xf numFmtId="0" fontId="44" fillId="17" borderId="103" xfId="0" applyFont="1" applyFill="1" applyBorder="1" applyAlignment="1">
      <alignment horizontal="center" vertical="center"/>
    </xf>
    <xf numFmtId="0" fontId="44" fillId="17" borderId="105" xfId="0" applyFont="1" applyFill="1" applyBorder="1" applyAlignment="1">
      <alignment horizontal="center" vertical="center"/>
    </xf>
    <xf numFmtId="0" fontId="44" fillId="17" borderId="252" xfId="0" applyFont="1" applyFill="1" applyBorder="1" applyAlignment="1">
      <alignment horizontal="center" vertical="center" wrapText="1"/>
    </xf>
    <xf numFmtId="0" fontId="44" fillId="17" borderId="241" xfId="0" applyFont="1" applyFill="1" applyBorder="1" applyAlignment="1">
      <alignment horizontal="center" vertical="center"/>
    </xf>
    <xf numFmtId="0" fontId="44" fillId="17" borderId="73" xfId="0" applyFont="1" applyFill="1" applyBorder="1" applyAlignment="1">
      <alignment horizontal="center" vertical="center" wrapText="1"/>
    </xf>
    <xf numFmtId="0" fontId="44" fillId="17" borderId="253" xfId="0" applyFont="1" applyFill="1" applyBorder="1" applyAlignment="1">
      <alignment horizontal="center" vertical="center"/>
    </xf>
    <xf numFmtId="0" fontId="44" fillId="17" borderId="117" xfId="0" applyFont="1" applyFill="1" applyBorder="1" applyAlignment="1">
      <alignment horizontal="center" vertical="center"/>
    </xf>
    <xf numFmtId="0" fontId="28" fillId="17" borderId="256" xfId="0" applyFont="1" applyFill="1" applyBorder="1" applyAlignment="1">
      <alignment horizontal="center" vertical="center" wrapText="1"/>
    </xf>
    <xf numFmtId="0" fontId="28" fillId="17" borderId="253" xfId="0" applyFont="1" applyFill="1" applyBorder="1" applyAlignment="1">
      <alignment horizontal="center" vertical="center"/>
    </xf>
    <xf numFmtId="0" fontId="28" fillId="17" borderId="117" xfId="0" applyFont="1" applyFill="1" applyBorder="1" applyAlignment="1">
      <alignment horizontal="center" vertical="center"/>
    </xf>
    <xf numFmtId="0" fontId="9" fillId="0" borderId="169" xfId="1" applyFont="1" applyBorder="1" applyAlignment="1">
      <alignment horizontal="left" vertical="center"/>
    </xf>
    <xf numFmtId="0" fontId="10" fillId="6" borderId="45" xfId="1" applyFont="1" applyFill="1" applyBorder="1" applyAlignment="1">
      <alignment horizontal="center" vertical="center"/>
    </xf>
    <xf numFmtId="0" fontId="10" fillId="6" borderId="22" xfId="1" applyFont="1" applyFill="1" applyBorder="1" applyAlignment="1">
      <alignment horizontal="center" vertical="center"/>
    </xf>
    <xf numFmtId="0" fontId="10" fillId="4" borderId="28" xfId="1" applyFont="1" applyFill="1" applyBorder="1" applyAlignment="1">
      <alignment horizontal="center" vertical="center" wrapText="1"/>
    </xf>
    <xf numFmtId="0" fontId="10" fillId="4" borderId="30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181" fontId="10" fillId="0" borderId="242" xfId="6" applyNumberFormat="1" applyFont="1" applyFill="1" applyBorder="1" applyAlignment="1" applyProtection="1">
      <alignment horizontal="center" vertical="center" wrapText="1"/>
    </xf>
    <xf numFmtId="181" fontId="10" fillId="0" borderId="141" xfId="6" applyNumberFormat="1" applyFont="1" applyFill="1" applyBorder="1" applyAlignment="1" applyProtection="1">
      <alignment horizontal="center" vertical="center" wrapText="1"/>
    </xf>
    <xf numFmtId="181" fontId="10" fillId="0" borderId="255" xfId="6" applyNumberFormat="1" applyFont="1" applyFill="1" applyBorder="1" applyAlignment="1" applyProtection="1">
      <alignment horizontal="center" vertical="center" wrapText="1"/>
    </xf>
    <xf numFmtId="0" fontId="8" fillId="0" borderId="169" xfId="1" applyFont="1" applyBorder="1" applyAlignment="1">
      <alignment horizontal="left" vertical="center" wrapText="1"/>
    </xf>
    <xf numFmtId="0" fontId="38" fillId="4" borderId="29" xfId="1" applyFont="1" applyFill="1" applyBorder="1" applyAlignment="1">
      <alignment horizontal="center" vertical="center"/>
    </xf>
    <xf numFmtId="0" fontId="38" fillId="4" borderId="32" xfId="1" applyFont="1" applyFill="1" applyBorder="1" applyAlignment="1">
      <alignment horizontal="center" vertical="center"/>
    </xf>
    <xf numFmtId="0" fontId="38" fillId="4" borderId="233" xfId="1" applyFont="1" applyFill="1" applyBorder="1" applyAlignment="1">
      <alignment horizontal="center" vertical="center"/>
    </xf>
    <xf numFmtId="0" fontId="38" fillId="4" borderId="234" xfId="1" applyFont="1" applyFill="1" applyBorder="1" applyAlignment="1">
      <alignment horizontal="center" vertical="center"/>
    </xf>
    <xf numFmtId="0" fontId="10" fillId="6" borderId="25" xfId="1" applyFont="1" applyFill="1" applyBorder="1" applyAlignment="1">
      <alignment horizontal="center" vertical="center"/>
    </xf>
    <xf numFmtId="0" fontId="10" fillId="6" borderId="33" xfId="1" applyFont="1" applyFill="1" applyBorder="1" applyAlignment="1">
      <alignment horizontal="center" vertical="center"/>
    </xf>
    <xf numFmtId="0" fontId="38" fillId="4" borderId="5" xfId="1" applyFont="1" applyFill="1" applyBorder="1" applyAlignment="1">
      <alignment horizontal="center" vertical="center"/>
    </xf>
    <xf numFmtId="0" fontId="38" fillId="4" borderId="6" xfId="1" applyFont="1" applyFill="1" applyBorder="1" applyAlignment="1">
      <alignment horizontal="center" vertical="center"/>
    </xf>
    <xf numFmtId="0" fontId="38" fillId="4" borderId="2" xfId="1" applyFont="1" applyFill="1" applyBorder="1" applyAlignment="1">
      <alignment horizontal="center" vertical="center"/>
    </xf>
    <xf numFmtId="0" fontId="38" fillId="4" borderId="34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6" borderId="260" xfId="1" applyFont="1" applyFill="1" applyBorder="1" applyAlignment="1">
      <alignment horizontal="center" vertical="center"/>
    </xf>
    <xf numFmtId="0" fontId="10" fillId="6" borderId="273" xfId="1" applyFont="1" applyFill="1" applyBorder="1" applyAlignment="1">
      <alignment horizontal="center" vertical="center"/>
    </xf>
    <xf numFmtId="0" fontId="10" fillId="4" borderId="73" xfId="1" applyFont="1" applyFill="1" applyBorder="1" applyAlignment="1">
      <alignment horizontal="center" vertical="center"/>
    </xf>
    <xf numFmtId="0" fontId="10" fillId="4" borderId="74" xfId="1" applyFont="1" applyFill="1" applyBorder="1" applyAlignment="1">
      <alignment horizontal="center" vertical="center"/>
    </xf>
    <xf numFmtId="0" fontId="10" fillId="4" borderId="25" xfId="1" applyFont="1" applyFill="1" applyBorder="1" applyAlignment="1">
      <alignment horizontal="center" vertical="center"/>
    </xf>
    <xf numFmtId="0" fontId="10" fillId="4" borderId="35" xfId="1" applyFont="1" applyFill="1" applyBorder="1" applyAlignment="1">
      <alignment horizontal="center" vertical="center"/>
    </xf>
    <xf numFmtId="0" fontId="10" fillId="4" borderId="29" xfId="1" applyFont="1" applyFill="1" applyBorder="1" applyAlignment="1">
      <alignment horizontal="center" vertical="center"/>
    </xf>
    <xf numFmtId="0" fontId="10" fillId="4" borderId="32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272" xfId="1" applyFont="1" applyFill="1" applyBorder="1" applyAlignment="1">
      <alignment horizontal="center" vertical="center"/>
    </xf>
    <xf numFmtId="0" fontId="10" fillId="4" borderId="233" xfId="1" applyFont="1" applyFill="1" applyBorder="1" applyAlignment="1">
      <alignment horizontal="center" vertical="center"/>
    </xf>
    <xf numFmtId="0" fontId="10" fillId="4" borderId="234" xfId="1" applyFont="1" applyFill="1" applyBorder="1" applyAlignment="1">
      <alignment horizontal="center" vertical="center"/>
    </xf>
    <xf numFmtId="0" fontId="10" fillId="17" borderId="103" xfId="1" applyFont="1" applyFill="1" applyBorder="1" applyAlignment="1">
      <alignment horizontal="center" vertical="center" wrapText="1"/>
    </xf>
    <xf numFmtId="0" fontId="10" fillId="17" borderId="103" xfId="1" applyFont="1" applyFill="1" applyBorder="1" applyAlignment="1">
      <alignment horizontal="center" vertical="center"/>
    </xf>
    <xf numFmtId="0" fontId="10" fillId="17" borderId="241" xfId="1" applyFont="1" applyFill="1" applyBorder="1" applyAlignment="1">
      <alignment horizontal="center" vertical="center"/>
    </xf>
    <xf numFmtId="0" fontId="10" fillId="17" borderId="25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horizontal="center" vertical="center"/>
    </xf>
    <xf numFmtId="0" fontId="7" fillId="0" borderId="99" xfId="1" applyFont="1" applyBorder="1" applyAlignment="1">
      <alignment horizontal="center" vertical="center" wrapText="1"/>
    </xf>
    <xf numFmtId="0" fontId="7" fillId="0" borderId="132" xfId="1" applyFont="1" applyBorder="1" applyAlignment="1">
      <alignment horizontal="center" vertical="center"/>
    </xf>
    <xf numFmtId="0" fontId="7" fillId="0" borderId="132" xfId="1" applyFont="1" applyBorder="1" applyAlignment="1">
      <alignment horizontal="center" vertical="center" wrapText="1"/>
    </xf>
    <xf numFmtId="0" fontId="7" fillId="0" borderId="227" xfId="1" applyFont="1" applyBorder="1" applyAlignment="1">
      <alignment horizontal="center" vertical="center"/>
    </xf>
    <xf numFmtId="0" fontId="8" fillId="0" borderId="78" xfId="1" applyFont="1" applyBorder="1" applyAlignment="1" applyProtection="1">
      <alignment horizontal="center" vertical="center"/>
      <protection locked="0"/>
    </xf>
    <xf numFmtId="0" fontId="8" fillId="0" borderId="77" xfId="1" applyFont="1" applyBorder="1" applyAlignment="1" applyProtection="1">
      <alignment horizontal="center" vertical="center"/>
      <protection locked="0"/>
    </xf>
    <xf numFmtId="0" fontId="8" fillId="0" borderId="84" xfId="1" applyFont="1" applyBorder="1" applyAlignment="1" applyProtection="1">
      <alignment horizontal="center" vertical="center"/>
      <protection locked="0"/>
    </xf>
    <xf numFmtId="0" fontId="8" fillId="0" borderId="85" xfId="1" applyFont="1" applyBorder="1" applyAlignment="1" applyProtection="1">
      <alignment horizontal="center" vertical="center"/>
      <protection locked="0"/>
    </xf>
    <xf numFmtId="0" fontId="7" fillId="3" borderId="206" xfId="1" applyFont="1" applyFill="1" applyBorder="1" applyAlignment="1">
      <alignment horizontal="center" vertical="center" wrapText="1"/>
    </xf>
    <xf numFmtId="0" fontId="7" fillId="3" borderId="207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71" xfId="1" applyFont="1" applyFill="1" applyBorder="1" applyAlignment="1">
      <alignment horizontal="center" vertical="center" wrapText="1"/>
    </xf>
    <xf numFmtId="0" fontId="7" fillId="3" borderId="172" xfId="1" applyFont="1" applyFill="1" applyBorder="1" applyAlignment="1">
      <alignment horizontal="center" vertical="center" wrapText="1"/>
    </xf>
    <xf numFmtId="0" fontId="8" fillId="0" borderId="78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84" xfId="1" applyFont="1" applyBorder="1" applyAlignment="1">
      <alignment horizontal="center" vertical="center"/>
    </xf>
    <xf numFmtId="0" fontId="8" fillId="0" borderId="85" xfId="1" applyFont="1" applyBorder="1" applyAlignment="1">
      <alignment horizontal="center" vertical="center"/>
    </xf>
  </cellXfs>
  <cellStyles count="8">
    <cellStyle name="쉼표 [0]" xfId="6" builtinId="6"/>
    <cellStyle name="쉼표 [0] 2" xfId="3" xr:uid="{03887ADB-2CC7-4F38-90C0-CBBF3EF8EF6D}"/>
    <cellStyle name="표준" xfId="0" builtinId="0"/>
    <cellStyle name="표준 100" xfId="2" xr:uid="{92C3CD3A-0096-4AAB-B733-FDBB549AA7B4}"/>
    <cellStyle name="표준 2" xfId="1" xr:uid="{E4341915-E884-4040-8433-8E38DCF0457D}"/>
    <cellStyle name="표준 4" xfId="5" xr:uid="{9102F951-23DD-4EC9-B6F1-672FBE7A9A96}"/>
    <cellStyle name="하이퍼링크" xfId="7" builtinId="8"/>
    <cellStyle name="하이퍼링크 2" xfId="4" xr:uid="{D72306FB-8BE8-4CB7-BAF4-69E22C14839D}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문효진" id="{254864EF-E207-413F-86C8-67C7A8F346D5}" userId="S::hj-moon@ecopart.onmicrosoft.com::e0576cb0-ddb9-4d2c-bf08-754649dc036a" providerId="AD"/>
</personList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3" dT="2022-10-14T05:07:47.41" personId="{254864EF-E207-413F-86C8-67C7A8F346D5}" id="{F318B8EC-1DD6-4038-A160-3AEAB1E86260}">
    <text>Only “Carbonate_Burning_Industries” and “Glass_Production” need to consider the calculation factor.
In the case of “Carbonate_Burning_Industries”, please input the contents (0~1) of the carbonates.
In the case of “Glass_Production”, please input the recycle rate (0~1) of cullet (waste glass)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C1DF-1E3B-40F9-B5EA-65E9E431F3AB}">
  <dimension ref="A1:E22"/>
  <sheetViews>
    <sheetView zoomScale="85" zoomScaleNormal="85" workbookViewId="0">
      <selection activeCell="G15" sqref="G15"/>
    </sheetView>
  </sheetViews>
  <sheetFormatPr defaultColWidth="8.625" defaultRowHeight="16.5" x14ac:dyDescent="0.3"/>
  <cols>
    <col min="1" max="1" width="23" style="89" customWidth="1"/>
    <col min="2" max="2" width="34.125" style="89" customWidth="1"/>
    <col min="3" max="3" width="12.5" style="89" customWidth="1"/>
    <col min="4" max="6" width="8.625" style="89"/>
    <col min="7" max="7" width="8.625" style="89" bestFit="1" customWidth="1"/>
    <col min="8" max="16383" width="8.625" style="89"/>
    <col min="16384" max="16384" width="8.625" style="89" bestFit="1"/>
  </cols>
  <sheetData>
    <row r="1" spans="1:5" ht="33.75" customHeight="1" thickBot="1" x14ac:dyDescent="0.35">
      <c r="A1" s="91" t="s">
        <v>280</v>
      </c>
    </row>
    <row r="2" spans="1:5" ht="23.25" customHeight="1" x14ac:dyDescent="0.3">
      <c r="A2" s="92" t="s">
        <v>281</v>
      </c>
      <c r="B2" s="703" t="s">
        <v>677</v>
      </c>
    </row>
    <row r="3" spans="1:5" ht="23.25" customHeight="1" x14ac:dyDescent="0.3">
      <c r="A3" s="399" t="s">
        <v>520</v>
      </c>
      <c r="B3" s="704" t="s">
        <v>428</v>
      </c>
    </row>
    <row r="4" spans="1:5" ht="23.25" customHeight="1" x14ac:dyDescent="0.3">
      <c r="A4" s="411" t="s">
        <v>521</v>
      </c>
      <c r="B4" s="705" t="s">
        <v>678</v>
      </c>
    </row>
    <row r="5" spans="1:5" ht="23.25" customHeight="1" x14ac:dyDescent="0.3">
      <c r="A5" s="93" t="s">
        <v>529</v>
      </c>
      <c r="B5" s="705" t="s">
        <v>679</v>
      </c>
    </row>
    <row r="6" spans="1:5" ht="23.25" customHeight="1" x14ac:dyDescent="0.3">
      <c r="A6" s="93" t="s">
        <v>509</v>
      </c>
      <c r="B6" s="705" t="s">
        <v>680</v>
      </c>
    </row>
    <row r="7" spans="1:5" ht="23.25" customHeight="1" x14ac:dyDescent="0.3">
      <c r="A7" s="93" t="s">
        <v>525</v>
      </c>
      <c r="B7" s="705" t="s">
        <v>681</v>
      </c>
    </row>
    <row r="8" spans="1:5" ht="23.25" customHeight="1" x14ac:dyDescent="0.3">
      <c r="A8" s="93" t="s">
        <v>522</v>
      </c>
      <c r="B8" s="706" t="s">
        <v>682</v>
      </c>
    </row>
    <row r="9" spans="1:5" ht="23.25" customHeight="1" x14ac:dyDescent="0.3">
      <c r="A9" s="93" t="s">
        <v>523</v>
      </c>
      <c r="B9" s="707" t="s">
        <v>683</v>
      </c>
    </row>
    <row r="10" spans="1:5" ht="23.25" customHeight="1" thickBot="1" x14ac:dyDescent="0.35">
      <c r="A10" s="94" t="s">
        <v>524</v>
      </c>
      <c r="B10" s="413">
        <v>10000000</v>
      </c>
    </row>
    <row r="12" spans="1:5" ht="30.75" customHeight="1" thickBot="1" x14ac:dyDescent="0.35">
      <c r="A12" s="91" t="s">
        <v>512</v>
      </c>
    </row>
    <row r="13" spans="1:5" ht="22.5" customHeight="1" x14ac:dyDescent="0.3">
      <c r="A13" s="708" t="s">
        <v>18</v>
      </c>
      <c r="B13" s="95" t="s">
        <v>485</v>
      </c>
      <c r="C13" s="96">
        <f>SUM('Base year emissions output'!U7:U16)</f>
        <v>7494.8171039999997</v>
      </c>
      <c r="D13" s="90"/>
      <c r="E13" s="90"/>
    </row>
    <row r="14" spans="1:5" ht="22.5" customHeight="1" x14ac:dyDescent="0.3">
      <c r="A14" s="709"/>
      <c r="B14" s="97" t="s">
        <v>486</v>
      </c>
      <c r="C14" s="98">
        <f>SUM('Base year emissions output'!U17:U26)</f>
        <v>3776.4500760000005</v>
      </c>
    </row>
    <row r="15" spans="1:5" ht="22.5" customHeight="1" x14ac:dyDescent="0.3">
      <c r="A15" s="709"/>
      <c r="B15" s="97" t="s">
        <v>487</v>
      </c>
      <c r="C15" s="98">
        <f>SUM('Base year emissions output'!U41:U50)</f>
        <v>186.84</v>
      </c>
    </row>
    <row r="16" spans="1:5" ht="22.5" customHeight="1" x14ac:dyDescent="0.3">
      <c r="A16" s="710"/>
      <c r="B16" s="99" t="s">
        <v>488</v>
      </c>
      <c r="C16" s="100">
        <f>SUM('Base year emissions output'!U29:U38)</f>
        <v>1102.0755072000002</v>
      </c>
    </row>
    <row r="17" spans="1:3" ht="22.5" customHeight="1" thickBot="1" x14ac:dyDescent="0.35">
      <c r="A17" s="711"/>
      <c r="B17" s="101" t="s">
        <v>511</v>
      </c>
      <c r="C17" s="102">
        <f>SUM(C13:C16)</f>
        <v>12560.182687200002</v>
      </c>
    </row>
    <row r="18" spans="1:3" ht="22.5" customHeight="1" x14ac:dyDescent="0.3">
      <c r="A18" s="712" t="s">
        <v>19</v>
      </c>
      <c r="B18" s="103" t="s">
        <v>527</v>
      </c>
      <c r="C18" s="104">
        <f>SUM('Base year emissions output'!U53:U62)</f>
        <v>4693.7936536912748</v>
      </c>
    </row>
    <row r="19" spans="1:3" ht="22.5" customHeight="1" x14ac:dyDescent="0.3">
      <c r="A19" s="713"/>
      <c r="B19" s="105" t="s">
        <v>528</v>
      </c>
      <c r="C19" s="106">
        <f>SUM('Base year emissions output'!U63:U72)</f>
        <v>226.60352099999997</v>
      </c>
    </row>
    <row r="20" spans="1:3" ht="22.5" customHeight="1" thickBot="1" x14ac:dyDescent="0.35">
      <c r="A20" s="714"/>
      <c r="B20" s="107" t="s">
        <v>511</v>
      </c>
      <c r="C20" s="108">
        <f>SUM(C18:C19)</f>
        <v>4920.3971746912748</v>
      </c>
    </row>
    <row r="21" spans="1:3" ht="22.5" customHeight="1" thickTop="1" thickBot="1" x14ac:dyDescent="0.35">
      <c r="A21" s="715" t="s">
        <v>484</v>
      </c>
      <c r="B21" s="716"/>
      <c r="C21" s="109">
        <f>SUM(C17,C20)</f>
        <v>17480.579861891278</v>
      </c>
    </row>
    <row r="22" spans="1:3" ht="20.25" thickBot="1" x14ac:dyDescent="0.35">
      <c r="A22" s="717" t="s">
        <v>526</v>
      </c>
      <c r="B22" s="718"/>
      <c r="C22" s="110">
        <f>C21/B10</f>
        <v>1.7480579861891277E-3</v>
      </c>
    </row>
  </sheetData>
  <sheetProtection algorithmName="SHA-512" hashValue="fqiPsb6hmV+HDt2cn9kIAQCGGsGrs8fpZwvPo4jUw1wxMfBBfT2qGdEOAXCj9+giVSrqVF1O1f9isgc6gxZNiA==" saltValue="+YWAoCLyIQCoIcbf99Dn6g==" spinCount="100000" sheet="1" formatCells="0" formatColumns="0" formatRows="0"/>
  <mergeCells count="4">
    <mergeCell ref="A13:A17"/>
    <mergeCell ref="A18:A20"/>
    <mergeCell ref="A21:B21"/>
    <mergeCell ref="A22:B22"/>
  </mergeCells>
  <phoneticPr fontId="2" type="noConversion"/>
  <dataValidations count="1">
    <dataValidation type="list" allowBlank="1" showInputMessage="1" showErrorMessage="1" sqref="B4" xr:uid="{BD24FDED-8965-485C-9E55-41676AE47187}">
      <formula1>"Energy Industries,Manufacturing Industries,Construction,Commercial,Institutional,Residential,Other"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4DA531-1EC5-4505-9EA3-2D198D09BF2B}">
          <x14:formula1>
            <xm:f>'Reference edited'!$B$173:$B$182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CC6D-1551-4C7F-886A-D53B253C1DAF}">
  <sheetPr>
    <pageSetUpPr fitToPage="1"/>
  </sheetPr>
  <dimension ref="B3:BH77"/>
  <sheetViews>
    <sheetView topLeftCell="A25" zoomScaleNormal="100" workbookViewId="0">
      <selection activeCell="I25" sqref="I25"/>
    </sheetView>
  </sheetViews>
  <sheetFormatPr defaultRowHeight="16.5" x14ac:dyDescent="0.3"/>
  <cols>
    <col min="1" max="1" width="3.375" style="77" customWidth="1"/>
    <col min="2" max="2" width="11.75" style="77" customWidth="1"/>
    <col min="3" max="3" width="5.25" style="77" customWidth="1"/>
    <col min="4" max="4" width="7.5" style="77" customWidth="1"/>
    <col min="5" max="5" width="19.625" style="77" customWidth="1"/>
    <col min="6" max="6" width="28.25" style="77" customWidth="1"/>
    <col min="7" max="7" width="15.375" style="77" customWidth="1"/>
    <col min="8" max="8" width="10.625" style="77" bestFit="1" customWidth="1"/>
    <col min="9" max="9" width="13.375" style="77" bestFit="1" customWidth="1"/>
    <col min="10" max="14" width="13.875" style="77" bestFit="1" customWidth="1"/>
    <col min="15" max="15" width="12.625" style="77" customWidth="1"/>
    <col min="16" max="16" width="13.875" style="77" bestFit="1" customWidth="1"/>
    <col min="17" max="17" width="13.125" style="77" customWidth="1"/>
    <col min="18" max="18" width="12" style="77" customWidth="1"/>
    <col min="19" max="19" width="12.875" style="77" bestFit="1" customWidth="1"/>
    <col min="20" max="20" width="12.125" style="77" customWidth="1"/>
    <col min="21" max="21" width="14.375" style="77" bestFit="1" customWidth="1"/>
    <col min="22" max="60" width="14.5" style="77" bestFit="1" customWidth="1"/>
    <col min="61" max="256" width="8.625" style="77"/>
    <col min="257" max="257" width="8.125" style="77" customWidth="1"/>
    <col min="258" max="258" width="8" style="77" customWidth="1"/>
    <col min="259" max="259" width="16" style="77" bestFit="1" customWidth="1"/>
    <col min="260" max="260" width="12.375" style="77" bestFit="1" customWidth="1"/>
    <col min="261" max="261" width="11.125" style="77" customWidth="1"/>
    <col min="262" max="262" width="4.875" style="77" bestFit="1" customWidth="1"/>
    <col min="263" max="274" width="9" style="77" bestFit="1" customWidth="1"/>
    <col min="275" max="275" width="9.125" style="77" bestFit="1" customWidth="1"/>
    <col min="276" max="512" width="8.625" style="77"/>
    <col min="513" max="513" width="8.125" style="77" customWidth="1"/>
    <col min="514" max="514" width="8" style="77" customWidth="1"/>
    <col min="515" max="515" width="16" style="77" bestFit="1" customWidth="1"/>
    <col min="516" max="516" width="12.375" style="77" bestFit="1" customWidth="1"/>
    <col min="517" max="517" width="11.125" style="77" customWidth="1"/>
    <col min="518" max="518" width="4.875" style="77" bestFit="1" customWidth="1"/>
    <col min="519" max="530" width="9" style="77" bestFit="1" customWidth="1"/>
    <col min="531" max="531" width="9.125" style="77" bestFit="1" customWidth="1"/>
    <col min="532" max="768" width="8.625" style="77"/>
    <col min="769" max="769" width="8.125" style="77" customWidth="1"/>
    <col min="770" max="770" width="8" style="77" customWidth="1"/>
    <col min="771" max="771" width="16" style="77" bestFit="1" customWidth="1"/>
    <col min="772" max="772" width="12.375" style="77" bestFit="1" customWidth="1"/>
    <col min="773" max="773" width="11.125" style="77" customWidth="1"/>
    <col min="774" max="774" width="4.875" style="77" bestFit="1" customWidth="1"/>
    <col min="775" max="786" width="9" style="77" bestFit="1" customWidth="1"/>
    <col min="787" max="787" width="9.125" style="77" bestFit="1" customWidth="1"/>
    <col min="788" max="1024" width="8.625" style="77"/>
    <col min="1025" max="1025" width="8.125" style="77" customWidth="1"/>
    <col min="1026" max="1026" width="8" style="77" customWidth="1"/>
    <col min="1027" max="1027" width="16" style="77" bestFit="1" customWidth="1"/>
    <col min="1028" max="1028" width="12.375" style="77" bestFit="1" customWidth="1"/>
    <col min="1029" max="1029" width="11.125" style="77" customWidth="1"/>
    <col min="1030" max="1030" width="4.875" style="77" bestFit="1" customWidth="1"/>
    <col min="1031" max="1042" width="9" style="77" bestFit="1" customWidth="1"/>
    <col min="1043" max="1043" width="9.125" style="77" bestFit="1" customWidth="1"/>
    <col min="1044" max="1280" width="8.625" style="77"/>
    <col min="1281" max="1281" width="8.125" style="77" customWidth="1"/>
    <col min="1282" max="1282" width="8" style="77" customWidth="1"/>
    <col min="1283" max="1283" width="16" style="77" bestFit="1" customWidth="1"/>
    <col min="1284" max="1284" width="12.375" style="77" bestFit="1" customWidth="1"/>
    <col min="1285" max="1285" width="11.125" style="77" customWidth="1"/>
    <col min="1286" max="1286" width="4.875" style="77" bestFit="1" customWidth="1"/>
    <col min="1287" max="1298" width="9" style="77" bestFit="1" customWidth="1"/>
    <col min="1299" max="1299" width="9.125" style="77" bestFit="1" customWidth="1"/>
    <col min="1300" max="1536" width="8.625" style="77"/>
    <col min="1537" max="1537" width="8.125" style="77" customWidth="1"/>
    <col min="1538" max="1538" width="8" style="77" customWidth="1"/>
    <col min="1539" max="1539" width="16" style="77" bestFit="1" customWidth="1"/>
    <col min="1540" max="1540" width="12.375" style="77" bestFit="1" customWidth="1"/>
    <col min="1541" max="1541" width="11.125" style="77" customWidth="1"/>
    <col min="1542" max="1542" width="4.875" style="77" bestFit="1" customWidth="1"/>
    <col min="1543" max="1554" width="9" style="77" bestFit="1" customWidth="1"/>
    <col min="1555" max="1555" width="9.125" style="77" bestFit="1" customWidth="1"/>
    <col min="1556" max="1792" width="8.625" style="77"/>
    <col min="1793" max="1793" width="8.125" style="77" customWidth="1"/>
    <col min="1794" max="1794" width="8" style="77" customWidth="1"/>
    <col min="1795" max="1795" width="16" style="77" bestFit="1" customWidth="1"/>
    <col min="1796" max="1796" width="12.375" style="77" bestFit="1" customWidth="1"/>
    <col min="1797" max="1797" width="11.125" style="77" customWidth="1"/>
    <col min="1798" max="1798" width="4.875" style="77" bestFit="1" customWidth="1"/>
    <col min="1799" max="1810" width="9" style="77" bestFit="1" customWidth="1"/>
    <col min="1811" max="1811" width="9.125" style="77" bestFit="1" customWidth="1"/>
    <col min="1812" max="2048" width="8.625" style="77"/>
    <col min="2049" max="2049" width="8.125" style="77" customWidth="1"/>
    <col min="2050" max="2050" width="8" style="77" customWidth="1"/>
    <col min="2051" max="2051" width="16" style="77" bestFit="1" customWidth="1"/>
    <col min="2052" max="2052" width="12.375" style="77" bestFit="1" customWidth="1"/>
    <col min="2053" max="2053" width="11.125" style="77" customWidth="1"/>
    <col min="2054" max="2054" width="4.875" style="77" bestFit="1" customWidth="1"/>
    <col min="2055" max="2066" width="9" style="77" bestFit="1" customWidth="1"/>
    <col min="2067" max="2067" width="9.125" style="77" bestFit="1" customWidth="1"/>
    <col min="2068" max="2304" width="8.625" style="77"/>
    <col min="2305" max="2305" width="8.125" style="77" customWidth="1"/>
    <col min="2306" max="2306" width="8" style="77" customWidth="1"/>
    <col min="2307" max="2307" width="16" style="77" bestFit="1" customWidth="1"/>
    <col min="2308" max="2308" width="12.375" style="77" bestFit="1" customWidth="1"/>
    <col min="2309" max="2309" width="11.125" style="77" customWidth="1"/>
    <col min="2310" max="2310" width="4.875" style="77" bestFit="1" customWidth="1"/>
    <col min="2311" max="2322" width="9" style="77" bestFit="1" customWidth="1"/>
    <col min="2323" max="2323" width="9.125" style="77" bestFit="1" customWidth="1"/>
    <col min="2324" max="2560" width="8.625" style="77"/>
    <col min="2561" max="2561" width="8.125" style="77" customWidth="1"/>
    <col min="2562" max="2562" width="8" style="77" customWidth="1"/>
    <col min="2563" max="2563" width="16" style="77" bestFit="1" customWidth="1"/>
    <col min="2564" max="2564" width="12.375" style="77" bestFit="1" customWidth="1"/>
    <col min="2565" max="2565" width="11.125" style="77" customWidth="1"/>
    <col min="2566" max="2566" width="4.875" style="77" bestFit="1" customWidth="1"/>
    <col min="2567" max="2578" width="9" style="77" bestFit="1" customWidth="1"/>
    <col min="2579" max="2579" width="9.125" style="77" bestFit="1" customWidth="1"/>
    <col min="2580" max="2816" width="8.625" style="77"/>
    <col min="2817" max="2817" width="8.125" style="77" customWidth="1"/>
    <col min="2818" max="2818" width="8" style="77" customWidth="1"/>
    <col min="2819" max="2819" width="16" style="77" bestFit="1" customWidth="1"/>
    <col min="2820" max="2820" width="12.375" style="77" bestFit="1" customWidth="1"/>
    <col min="2821" max="2821" width="11.125" style="77" customWidth="1"/>
    <col min="2822" max="2822" width="4.875" style="77" bestFit="1" customWidth="1"/>
    <col min="2823" max="2834" width="9" style="77" bestFit="1" customWidth="1"/>
    <col min="2835" max="2835" width="9.125" style="77" bestFit="1" customWidth="1"/>
    <col min="2836" max="3072" width="8.625" style="77"/>
    <col min="3073" max="3073" width="8.125" style="77" customWidth="1"/>
    <col min="3074" max="3074" width="8" style="77" customWidth="1"/>
    <col min="3075" max="3075" width="16" style="77" bestFit="1" customWidth="1"/>
    <col min="3076" max="3076" width="12.375" style="77" bestFit="1" customWidth="1"/>
    <col min="3077" max="3077" width="11.125" style="77" customWidth="1"/>
    <col min="3078" max="3078" width="4.875" style="77" bestFit="1" customWidth="1"/>
    <col min="3079" max="3090" width="9" style="77" bestFit="1" customWidth="1"/>
    <col min="3091" max="3091" width="9.125" style="77" bestFit="1" customWidth="1"/>
    <col min="3092" max="3328" width="8.625" style="77"/>
    <col min="3329" max="3329" width="8.125" style="77" customWidth="1"/>
    <col min="3330" max="3330" width="8" style="77" customWidth="1"/>
    <col min="3331" max="3331" width="16" style="77" bestFit="1" customWidth="1"/>
    <col min="3332" max="3332" width="12.375" style="77" bestFit="1" customWidth="1"/>
    <col min="3333" max="3333" width="11.125" style="77" customWidth="1"/>
    <col min="3334" max="3334" width="4.875" style="77" bestFit="1" customWidth="1"/>
    <col min="3335" max="3346" width="9" style="77" bestFit="1" customWidth="1"/>
    <col min="3347" max="3347" width="9.125" style="77" bestFit="1" customWidth="1"/>
    <col min="3348" max="3584" width="8.625" style="77"/>
    <col min="3585" max="3585" width="8.125" style="77" customWidth="1"/>
    <col min="3586" max="3586" width="8" style="77" customWidth="1"/>
    <col min="3587" max="3587" width="16" style="77" bestFit="1" customWidth="1"/>
    <col min="3588" max="3588" width="12.375" style="77" bestFit="1" customWidth="1"/>
    <col min="3589" max="3589" width="11.125" style="77" customWidth="1"/>
    <col min="3590" max="3590" width="4.875" style="77" bestFit="1" customWidth="1"/>
    <col min="3591" max="3602" width="9" style="77" bestFit="1" customWidth="1"/>
    <col min="3603" max="3603" width="9.125" style="77" bestFit="1" customWidth="1"/>
    <col min="3604" max="3840" width="8.625" style="77"/>
    <col min="3841" max="3841" width="8.125" style="77" customWidth="1"/>
    <col min="3842" max="3842" width="8" style="77" customWidth="1"/>
    <col min="3843" max="3843" width="16" style="77" bestFit="1" customWidth="1"/>
    <col min="3844" max="3844" width="12.375" style="77" bestFit="1" customWidth="1"/>
    <col min="3845" max="3845" width="11.125" style="77" customWidth="1"/>
    <col min="3846" max="3846" width="4.875" style="77" bestFit="1" customWidth="1"/>
    <col min="3847" max="3858" width="9" style="77" bestFit="1" customWidth="1"/>
    <col min="3859" max="3859" width="9.125" style="77" bestFit="1" customWidth="1"/>
    <col min="3860" max="4096" width="8.625" style="77"/>
    <col min="4097" max="4097" width="8.125" style="77" customWidth="1"/>
    <col min="4098" max="4098" width="8" style="77" customWidth="1"/>
    <col min="4099" max="4099" width="16" style="77" bestFit="1" customWidth="1"/>
    <col min="4100" max="4100" width="12.375" style="77" bestFit="1" customWidth="1"/>
    <col min="4101" max="4101" width="11.125" style="77" customWidth="1"/>
    <col min="4102" max="4102" width="4.875" style="77" bestFit="1" customWidth="1"/>
    <col min="4103" max="4114" width="9" style="77" bestFit="1" customWidth="1"/>
    <col min="4115" max="4115" width="9.125" style="77" bestFit="1" customWidth="1"/>
    <col min="4116" max="4352" width="8.625" style="77"/>
    <col min="4353" max="4353" width="8.125" style="77" customWidth="1"/>
    <col min="4354" max="4354" width="8" style="77" customWidth="1"/>
    <col min="4355" max="4355" width="16" style="77" bestFit="1" customWidth="1"/>
    <col min="4356" max="4356" width="12.375" style="77" bestFit="1" customWidth="1"/>
    <col min="4357" max="4357" width="11.125" style="77" customWidth="1"/>
    <col min="4358" max="4358" width="4.875" style="77" bestFit="1" customWidth="1"/>
    <col min="4359" max="4370" width="9" style="77" bestFit="1" customWidth="1"/>
    <col min="4371" max="4371" width="9.125" style="77" bestFit="1" customWidth="1"/>
    <col min="4372" max="4608" width="8.625" style="77"/>
    <col min="4609" max="4609" width="8.125" style="77" customWidth="1"/>
    <col min="4610" max="4610" width="8" style="77" customWidth="1"/>
    <col min="4611" max="4611" width="16" style="77" bestFit="1" customWidth="1"/>
    <col min="4612" max="4612" width="12.375" style="77" bestFit="1" customWidth="1"/>
    <col min="4613" max="4613" width="11.125" style="77" customWidth="1"/>
    <col min="4614" max="4614" width="4.875" style="77" bestFit="1" customWidth="1"/>
    <col min="4615" max="4626" width="9" style="77" bestFit="1" customWidth="1"/>
    <col min="4627" max="4627" width="9.125" style="77" bestFit="1" customWidth="1"/>
    <col min="4628" max="4864" width="8.625" style="77"/>
    <col min="4865" max="4865" width="8.125" style="77" customWidth="1"/>
    <col min="4866" max="4866" width="8" style="77" customWidth="1"/>
    <col min="4867" max="4867" width="16" style="77" bestFit="1" customWidth="1"/>
    <col min="4868" max="4868" width="12.375" style="77" bestFit="1" customWidth="1"/>
    <col min="4869" max="4869" width="11.125" style="77" customWidth="1"/>
    <col min="4870" max="4870" width="4.875" style="77" bestFit="1" customWidth="1"/>
    <col min="4871" max="4882" width="9" style="77" bestFit="1" customWidth="1"/>
    <col min="4883" max="4883" width="9.125" style="77" bestFit="1" customWidth="1"/>
    <col min="4884" max="5120" width="8.625" style="77"/>
    <col min="5121" max="5121" width="8.125" style="77" customWidth="1"/>
    <col min="5122" max="5122" width="8" style="77" customWidth="1"/>
    <col min="5123" max="5123" width="16" style="77" bestFit="1" customWidth="1"/>
    <col min="5124" max="5124" width="12.375" style="77" bestFit="1" customWidth="1"/>
    <col min="5125" max="5125" width="11.125" style="77" customWidth="1"/>
    <col min="5126" max="5126" width="4.875" style="77" bestFit="1" customWidth="1"/>
    <col min="5127" max="5138" width="9" style="77" bestFit="1" customWidth="1"/>
    <col min="5139" max="5139" width="9.125" style="77" bestFit="1" customWidth="1"/>
    <col min="5140" max="5376" width="8.625" style="77"/>
    <col min="5377" max="5377" width="8.125" style="77" customWidth="1"/>
    <col min="5378" max="5378" width="8" style="77" customWidth="1"/>
    <col min="5379" max="5379" width="16" style="77" bestFit="1" customWidth="1"/>
    <col min="5380" max="5380" width="12.375" style="77" bestFit="1" customWidth="1"/>
    <col min="5381" max="5381" width="11.125" style="77" customWidth="1"/>
    <col min="5382" max="5382" width="4.875" style="77" bestFit="1" customWidth="1"/>
    <col min="5383" max="5394" width="9" style="77" bestFit="1" customWidth="1"/>
    <col min="5395" max="5395" width="9.125" style="77" bestFit="1" customWidth="1"/>
    <col min="5396" max="5632" width="8.625" style="77"/>
    <col min="5633" max="5633" width="8.125" style="77" customWidth="1"/>
    <col min="5634" max="5634" width="8" style="77" customWidth="1"/>
    <col min="5635" max="5635" width="16" style="77" bestFit="1" customWidth="1"/>
    <col min="5636" max="5636" width="12.375" style="77" bestFit="1" customWidth="1"/>
    <col min="5637" max="5637" width="11.125" style="77" customWidth="1"/>
    <col min="5638" max="5638" width="4.875" style="77" bestFit="1" customWidth="1"/>
    <col min="5639" max="5650" width="9" style="77" bestFit="1" customWidth="1"/>
    <col min="5651" max="5651" width="9.125" style="77" bestFit="1" customWidth="1"/>
    <col min="5652" max="5888" width="8.625" style="77"/>
    <col min="5889" max="5889" width="8.125" style="77" customWidth="1"/>
    <col min="5890" max="5890" width="8" style="77" customWidth="1"/>
    <col min="5891" max="5891" width="16" style="77" bestFit="1" customWidth="1"/>
    <col min="5892" max="5892" width="12.375" style="77" bestFit="1" customWidth="1"/>
    <col min="5893" max="5893" width="11.125" style="77" customWidth="1"/>
    <col min="5894" max="5894" width="4.875" style="77" bestFit="1" customWidth="1"/>
    <col min="5895" max="5906" width="9" style="77" bestFit="1" customWidth="1"/>
    <col min="5907" max="5907" width="9.125" style="77" bestFit="1" customWidth="1"/>
    <col min="5908" max="6144" width="8.625" style="77"/>
    <col min="6145" max="6145" width="8.125" style="77" customWidth="1"/>
    <col min="6146" max="6146" width="8" style="77" customWidth="1"/>
    <col min="6147" max="6147" width="16" style="77" bestFit="1" customWidth="1"/>
    <col min="6148" max="6148" width="12.375" style="77" bestFit="1" customWidth="1"/>
    <col min="6149" max="6149" width="11.125" style="77" customWidth="1"/>
    <col min="6150" max="6150" width="4.875" style="77" bestFit="1" customWidth="1"/>
    <col min="6151" max="6162" width="9" style="77" bestFit="1" customWidth="1"/>
    <col min="6163" max="6163" width="9.125" style="77" bestFit="1" customWidth="1"/>
    <col min="6164" max="6400" width="8.625" style="77"/>
    <col min="6401" max="6401" width="8.125" style="77" customWidth="1"/>
    <col min="6402" max="6402" width="8" style="77" customWidth="1"/>
    <col min="6403" max="6403" width="16" style="77" bestFit="1" customWidth="1"/>
    <col min="6404" max="6404" width="12.375" style="77" bestFit="1" customWidth="1"/>
    <col min="6405" max="6405" width="11.125" style="77" customWidth="1"/>
    <col min="6406" max="6406" width="4.875" style="77" bestFit="1" customWidth="1"/>
    <col min="6407" max="6418" width="9" style="77" bestFit="1" customWidth="1"/>
    <col min="6419" max="6419" width="9.125" style="77" bestFit="1" customWidth="1"/>
    <col min="6420" max="6656" width="8.625" style="77"/>
    <col min="6657" max="6657" width="8.125" style="77" customWidth="1"/>
    <col min="6658" max="6658" width="8" style="77" customWidth="1"/>
    <col min="6659" max="6659" width="16" style="77" bestFit="1" customWidth="1"/>
    <col min="6660" max="6660" width="12.375" style="77" bestFit="1" customWidth="1"/>
    <col min="6661" max="6661" width="11.125" style="77" customWidth="1"/>
    <col min="6662" max="6662" width="4.875" style="77" bestFit="1" customWidth="1"/>
    <col min="6663" max="6674" width="9" style="77" bestFit="1" customWidth="1"/>
    <col min="6675" max="6675" width="9.125" style="77" bestFit="1" customWidth="1"/>
    <col min="6676" max="6912" width="8.625" style="77"/>
    <col min="6913" max="6913" width="8.125" style="77" customWidth="1"/>
    <col min="6914" max="6914" width="8" style="77" customWidth="1"/>
    <col min="6915" max="6915" width="16" style="77" bestFit="1" customWidth="1"/>
    <col min="6916" max="6916" width="12.375" style="77" bestFit="1" customWidth="1"/>
    <col min="6917" max="6917" width="11.125" style="77" customWidth="1"/>
    <col min="6918" max="6918" width="4.875" style="77" bestFit="1" customWidth="1"/>
    <col min="6919" max="6930" width="9" style="77" bestFit="1" customWidth="1"/>
    <col min="6931" max="6931" width="9.125" style="77" bestFit="1" customWidth="1"/>
    <col min="6932" max="7168" width="8.625" style="77"/>
    <col min="7169" max="7169" width="8.125" style="77" customWidth="1"/>
    <col min="7170" max="7170" width="8" style="77" customWidth="1"/>
    <col min="7171" max="7171" width="16" style="77" bestFit="1" customWidth="1"/>
    <col min="7172" max="7172" width="12.375" style="77" bestFit="1" customWidth="1"/>
    <col min="7173" max="7173" width="11.125" style="77" customWidth="1"/>
    <col min="7174" max="7174" width="4.875" style="77" bestFit="1" customWidth="1"/>
    <col min="7175" max="7186" width="9" style="77" bestFit="1" customWidth="1"/>
    <col min="7187" max="7187" width="9.125" style="77" bestFit="1" customWidth="1"/>
    <col min="7188" max="7424" width="8.625" style="77"/>
    <col min="7425" max="7425" width="8.125" style="77" customWidth="1"/>
    <col min="7426" max="7426" width="8" style="77" customWidth="1"/>
    <col min="7427" max="7427" width="16" style="77" bestFit="1" customWidth="1"/>
    <col min="7428" max="7428" width="12.375" style="77" bestFit="1" customWidth="1"/>
    <col min="7429" max="7429" width="11.125" style="77" customWidth="1"/>
    <col min="7430" max="7430" width="4.875" style="77" bestFit="1" customWidth="1"/>
    <col min="7431" max="7442" width="9" style="77" bestFit="1" customWidth="1"/>
    <col min="7443" max="7443" width="9.125" style="77" bestFit="1" customWidth="1"/>
    <col min="7444" max="7680" width="8.625" style="77"/>
    <col min="7681" max="7681" width="8.125" style="77" customWidth="1"/>
    <col min="7682" max="7682" width="8" style="77" customWidth="1"/>
    <col min="7683" max="7683" width="16" style="77" bestFit="1" customWidth="1"/>
    <col min="7684" max="7684" width="12.375" style="77" bestFit="1" customWidth="1"/>
    <col min="7685" max="7685" width="11.125" style="77" customWidth="1"/>
    <col min="7686" max="7686" width="4.875" style="77" bestFit="1" customWidth="1"/>
    <col min="7687" max="7698" width="9" style="77" bestFit="1" customWidth="1"/>
    <col min="7699" max="7699" width="9.125" style="77" bestFit="1" customWidth="1"/>
    <col min="7700" max="7936" width="8.625" style="77"/>
    <col min="7937" max="7937" width="8.125" style="77" customWidth="1"/>
    <col min="7938" max="7938" width="8" style="77" customWidth="1"/>
    <col min="7939" max="7939" width="16" style="77" bestFit="1" customWidth="1"/>
    <col min="7940" max="7940" width="12.375" style="77" bestFit="1" customWidth="1"/>
    <col min="7941" max="7941" width="11.125" style="77" customWidth="1"/>
    <col min="7942" max="7942" width="4.875" style="77" bestFit="1" customWidth="1"/>
    <col min="7943" max="7954" width="9" style="77" bestFit="1" customWidth="1"/>
    <col min="7955" max="7955" width="9.125" style="77" bestFit="1" customWidth="1"/>
    <col min="7956" max="8192" width="8.625" style="77"/>
    <col min="8193" max="8193" width="8.125" style="77" customWidth="1"/>
    <col min="8194" max="8194" width="8" style="77" customWidth="1"/>
    <col min="8195" max="8195" width="16" style="77" bestFit="1" customWidth="1"/>
    <col min="8196" max="8196" width="12.375" style="77" bestFit="1" customWidth="1"/>
    <col min="8197" max="8197" width="11.125" style="77" customWidth="1"/>
    <col min="8198" max="8198" width="4.875" style="77" bestFit="1" customWidth="1"/>
    <col min="8199" max="8210" width="9" style="77" bestFit="1" customWidth="1"/>
    <col min="8211" max="8211" width="9.125" style="77" bestFit="1" customWidth="1"/>
    <col min="8212" max="8448" width="8.625" style="77"/>
    <col min="8449" max="8449" width="8.125" style="77" customWidth="1"/>
    <col min="8450" max="8450" width="8" style="77" customWidth="1"/>
    <col min="8451" max="8451" width="16" style="77" bestFit="1" customWidth="1"/>
    <col min="8452" max="8452" width="12.375" style="77" bestFit="1" customWidth="1"/>
    <col min="8453" max="8453" width="11.125" style="77" customWidth="1"/>
    <col min="8454" max="8454" width="4.875" style="77" bestFit="1" customWidth="1"/>
    <col min="8455" max="8466" width="9" style="77" bestFit="1" customWidth="1"/>
    <col min="8467" max="8467" width="9.125" style="77" bestFit="1" customWidth="1"/>
    <col min="8468" max="8704" width="8.625" style="77"/>
    <col min="8705" max="8705" width="8.125" style="77" customWidth="1"/>
    <col min="8706" max="8706" width="8" style="77" customWidth="1"/>
    <col min="8707" max="8707" width="16" style="77" bestFit="1" customWidth="1"/>
    <col min="8708" max="8708" width="12.375" style="77" bestFit="1" customWidth="1"/>
    <col min="8709" max="8709" width="11.125" style="77" customWidth="1"/>
    <col min="8710" max="8710" width="4.875" style="77" bestFit="1" customWidth="1"/>
    <col min="8711" max="8722" width="9" style="77" bestFit="1" customWidth="1"/>
    <col min="8723" max="8723" width="9.125" style="77" bestFit="1" customWidth="1"/>
    <col min="8724" max="8960" width="8.625" style="77"/>
    <col min="8961" max="8961" width="8.125" style="77" customWidth="1"/>
    <col min="8962" max="8962" width="8" style="77" customWidth="1"/>
    <col min="8963" max="8963" width="16" style="77" bestFit="1" customWidth="1"/>
    <col min="8964" max="8964" width="12.375" style="77" bestFit="1" customWidth="1"/>
    <col min="8965" max="8965" width="11.125" style="77" customWidth="1"/>
    <col min="8966" max="8966" width="4.875" style="77" bestFit="1" customWidth="1"/>
    <col min="8967" max="8978" width="9" style="77" bestFit="1" customWidth="1"/>
    <col min="8979" max="8979" width="9.125" style="77" bestFit="1" customWidth="1"/>
    <col min="8980" max="9216" width="8.625" style="77"/>
    <col min="9217" max="9217" width="8.125" style="77" customWidth="1"/>
    <col min="9218" max="9218" width="8" style="77" customWidth="1"/>
    <col min="9219" max="9219" width="16" style="77" bestFit="1" customWidth="1"/>
    <col min="9220" max="9220" width="12.375" style="77" bestFit="1" customWidth="1"/>
    <col min="9221" max="9221" width="11.125" style="77" customWidth="1"/>
    <col min="9222" max="9222" width="4.875" style="77" bestFit="1" customWidth="1"/>
    <col min="9223" max="9234" width="9" style="77" bestFit="1" customWidth="1"/>
    <col min="9235" max="9235" width="9.125" style="77" bestFit="1" customWidth="1"/>
    <col min="9236" max="9472" width="8.625" style="77"/>
    <col min="9473" max="9473" width="8.125" style="77" customWidth="1"/>
    <col min="9474" max="9474" width="8" style="77" customWidth="1"/>
    <col min="9475" max="9475" width="16" style="77" bestFit="1" customWidth="1"/>
    <col min="9476" max="9476" width="12.375" style="77" bestFit="1" customWidth="1"/>
    <col min="9477" max="9477" width="11.125" style="77" customWidth="1"/>
    <col min="9478" max="9478" width="4.875" style="77" bestFit="1" customWidth="1"/>
    <col min="9479" max="9490" width="9" style="77" bestFit="1" customWidth="1"/>
    <col min="9491" max="9491" width="9.125" style="77" bestFit="1" customWidth="1"/>
    <col min="9492" max="9728" width="8.625" style="77"/>
    <col min="9729" max="9729" width="8.125" style="77" customWidth="1"/>
    <col min="9730" max="9730" width="8" style="77" customWidth="1"/>
    <col min="9731" max="9731" width="16" style="77" bestFit="1" customWidth="1"/>
    <col min="9732" max="9732" width="12.375" style="77" bestFit="1" customWidth="1"/>
    <col min="9733" max="9733" width="11.125" style="77" customWidth="1"/>
    <col min="9734" max="9734" width="4.875" style="77" bestFit="1" customWidth="1"/>
    <col min="9735" max="9746" width="9" style="77" bestFit="1" customWidth="1"/>
    <col min="9747" max="9747" width="9.125" style="77" bestFit="1" customWidth="1"/>
    <col min="9748" max="9984" width="8.625" style="77"/>
    <col min="9985" max="9985" width="8.125" style="77" customWidth="1"/>
    <col min="9986" max="9986" width="8" style="77" customWidth="1"/>
    <col min="9987" max="9987" width="16" style="77" bestFit="1" customWidth="1"/>
    <col min="9988" max="9988" width="12.375" style="77" bestFit="1" customWidth="1"/>
    <col min="9989" max="9989" width="11.125" style="77" customWidth="1"/>
    <col min="9990" max="9990" width="4.875" style="77" bestFit="1" customWidth="1"/>
    <col min="9991" max="10002" width="9" style="77" bestFit="1" customWidth="1"/>
    <col min="10003" max="10003" width="9.125" style="77" bestFit="1" customWidth="1"/>
    <col min="10004" max="10240" width="8.625" style="77"/>
    <col min="10241" max="10241" width="8.125" style="77" customWidth="1"/>
    <col min="10242" max="10242" width="8" style="77" customWidth="1"/>
    <col min="10243" max="10243" width="16" style="77" bestFit="1" customWidth="1"/>
    <col min="10244" max="10244" width="12.375" style="77" bestFit="1" customWidth="1"/>
    <col min="10245" max="10245" width="11.125" style="77" customWidth="1"/>
    <col min="10246" max="10246" width="4.875" style="77" bestFit="1" customWidth="1"/>
    <col min="10247" max="10258" width="9" style="77" bestFit="1" customWidth="1"/>
    <col min="10259" max="10259" width="9.125" style="77" bestFit="1" customWidth="1"/>
    <col min="10260" max="10496" width="8.625" style="77"/>
    <col min="10497" max="10497" width="8.125" style="77" customWidth="1"/>
    <col min="10498" max="10498" width="8" style="77" customWidth="1"/>
    <col min="10499" max="10499" width="16" style="77" bestFit="1" customWidth="1"/>
    <col min="10500" max="10500" width="12.375" style="77" bestFit="1" customWidth="1"/>
    <col min="10501" max="10501" width="11.125" style="77" customWidth="1"/>
    <col min="10502" max="10502" width="4.875" style="77" bestFit="1" customWidth="1"/>
    <col min="10503" max="10514" width="9" style="77" bestFit="1" customWidth="1"/>
    <col min="10515" max="10515" width="9.125" style="77" bestFit="1" customWidth="1"/>
    <col min="10516" max="10752" width="8.625" style="77"/>
    <col min="10753" max="10753" width="8.125" style="77" customWidth="1"/>
    <col min="10754" max="10754" width="8" style="77" customWidth="1"/>
    <col min="10755" max="10755" width="16" style="77" bestFit="1" customWidth="1"/>
    <col min="10756" max="10756" width="12.375" style="77" bestFit="1" customWidth="1"/>
    <col min="10757" max="10757" width="11.125" style="77" customWidth="1"/>
    <col min="10758" max="10758" width="4.875" style="77" bestFit="1" customWidth="1"/>
    <col min="10759" max="10770" width="9" style="77" bestFit="1" customWidth="1"/>
    <col min="10771" max="10771" width="9.125" style="77" bestFit="1" customWidth="1"/>
    <col min="10772" max="11008" width="8.625" style="77"/>
    <col min="11009" max="11009" width="8.125" style="77" customWidth="1"/>
    <col min="11010" max="11010" width="8" style="77" customWidth="1"/>
    <col min="11011" max="11011" width="16" style="77" bestFit="1" customWidth="1"/>
    <col min="11012" max="11012" width="12.375" style="77" bestFit="1" customWidth="1"/>
    <col min="11013" max="11013" width="11.125" style="77" customWidth="1"/>
    <col min="11014" max="11014" width="4.875" style="77" bestFit="1" customWidth="1"/>
    <col min="11015" max="11026" width="9" style="77" bestFit="1" customWidth="1"/>
    <col min="11027" max="11027" width="9.125" style="77" bestFit="1" customWidth="1"/>
    <col min="11028" max="11264" width="8.625" style="77"/>
    <col min="11265" max="11265" width="8.125" style="77" customWidth="1"/>
    <col min="11266" max="11266" width="8" style="77" customWidth="1"/>
    <col min="11267" max="11267" width="16" style="77" bestFit="1" customWidth="1"/>
    <col min="11268" max="11268" width="12.375" style="77" bestFit="1" customWidth="1"/>
    <col min="11269" max="11269" width="11.125" style="77" customWidth="1"/>
    <col min="11270" max="11270" width="4.875" style="77" bestFit="1" customWidth="1"/>
    <col min="11271" max="11282" width="9" style="77" bestFit="1" customWidth="1"/>
    <col min="11283" max="11283" width="9.125" style="77" bestFit="1" customWidth="1"/>
    <col min="11284" max="11520" width="8.625" style="77"/>
    <col min="11521" max="11521" width="8.125" style="77" customWidth="1"/>
    <col min="11522" max="11522" width="8" style="77" customWidth="1"/>
    <col min="11523" max="11523" width="16" style="77" bestFit="1" customWidth="1"/>
    <col min="11524" max="11524" width="12.375" style="77" bestFit="1" customWidth="1"/>
    <col min="11525" max="11525" width="11.125" style="77" customWidth="1"/>
    <col min="11526" max="11526" width="4.875" style="77" bestFit="1" customWidth="1"/>
    <col min="11527" max="11538" width="9" style="77" bestFit="1" customWidth="1"/>
    <col min="11539" max="11539" width="9.125" style="77" bestFit="1" customWidth="1"/>
    <col min="11540" max="11776" width="8.625" style="77"/>
    <col min="11777" max="11777" width="8.125" style="77" customWidth="1"/>
    <col min="11778" max="11778" width="8" style="77" customWidth="1"/>
    <col min="11779" max="11779" width="16" style="77" bestFit="1" customWidth="1"/>
    <col min="11780" max="11780" width="12.375" style="77" bestFit="1" customWidth="1"/>
    <col min="11781" max="11781" width="11.125" style="77" customWidth="1"/>
    <col min="11782" max="11782" width="4.875" style="77" bestFit="1" customWidth="1"/>
    <col min="11783" max="11794" width="9" style="77" bestFit="1" customWidth="1"/>
    <col min="11795" max="11795" width="9.125" style="77" bestFit="1" customWidth="1"/>
    <col min="11796" max="12032" width="8.625" style="77"/>
    <col min="12033" max="12033" width="8.125" style="77" customWidth="1"/>
    <col min="12034" max="12034" width="8" style="77" customWidth="1"/>
    <col min="12035" max="12035" width="16" style="77" bestFit="1" customWidth="1"/>
    <col min="12036" max="12036" width="12.375" style="77" bestFit="1" customWidth="1"/>
    <col min="12037" max="12037" width="11.125" style="77" customWidth="1"/>
    <col min="12038" max="12038" width="4.875" style="77" bestFit="1" customWidth="1"/>
    <col min="12039" max="12050" width="9" style="77" bestFit="1" customWidth="1"/>
    <col min="12051" max="12051" width="9.125" style="77" bestFit="1" customWidth="1"/>
    <col min="12052" max="12288" width="8.625" style="77"/>
    <col min="12289" max="12289" width="8.125" style="77" customWidth="1"/>
    <col min="12290" max="12290" width="8" style="77" customWidth="1"/>
    <col min="12291" max="12291" width="16" style="77" bestFit="1" customWidth="1"/>
    <col min="12292" max="12292" width="12.375" style="77" bestFit="1" customWidth="1"/>
    <col min="12293" max="12293" width="11.125" style="77" customWidth="1"/>
    <col min="12294" max="12294" width="4.875" style="77" bestFit="1" customWidth="1"/>
    <col min="12295" max="12306" width="9" style="77" bestFit="1" customWidth="1"/>
    <col min="12307" max="12307" width="9.125" style="77" bestFit="1" customWidth="1"/>
    <col min="12308" max="12544" width="8.625" style="77"/>
    <col min="12545" max="12545" width="8.125" style="77" customWidth="1"/>
    <col min="12546" max="12546" width="8" style="77" customWidth="1"/>
    <col min="12547" max="12547" width="16" style="77" bestFit="1" customWidth="1"/>
    <col min="12548" max="12548" width="12.375" style="77" bestFit="1" customWidth="1"/>
    <col min="12549" max="12549" width="11.125" style="77" customWidth="1"/>
    <col min="12550" max="12550" width="4.875" style="77" bestFit="1" customWidth="1"/>
    <col min="12551" max="12562" width="9" style="77" bestFit="1" customWidth="1"/>
    <col min="12563" max="12563" width="9.125" style="77" bestFit="1" customWidth="1"/>
    <col min="12564" max="12800" width="8.625" style="77"/>
    <col min="12801" max="12801" width="8.125" style="77" customWidth="1"/>
    <col min="12802" max="12802" width="8" style="77" customWidth="1"/>
    <col min="12803" max="12803" width="16" style="77" bestFit="1" customWidth="1"/>
    <col min="12804" max="12804" width="12.375" style="77" bestFit="1" customWidth="1"/>
    <col min="12805" max="12805" width="11.125" style="77" customWidth="1"/>
    <col min="12806" max="12806" width="4.875" style="77" bestFit="1" customWidth="1"/>
    <col min="12807" max="12818" width="9" style="77" bestFit="1" customWidth="1"/>
    <col min="12819" max="12819" width="9.125" style="77" bestFit="1" customWidth="1"/>
    <col min="12820" max="13056" width="8.625" style="77"/>
    <col min="13057" max="13057" width="8.125" style="77" customWidth="1"/>
    <col min="13058" max="13058" width="8" style="77" customWidth="1"/>
    <col min="13059" max="13059" width="16" style="77" bestFit="1" customWidth="1"/>
    <col min="13060" max="13060" width="12.375" style="77" bestFit="1" customWidth="1"/>
    <col min="13061" max="13061" width="11.125" style="77" customWidth="1"/>
    <col min="13062" max="13062" width="4.875" style="77" bestFit="1" customWidth="1"/>
    <col min="13063" max="13074" width="9" style="77" bestFit="1" customWidth="1"/>
    <col min="13075" max="13075" width="9.125" style="77" bestFit="1" customWidth="1"/>
    <col min="13076" max="13312" width="8.625" style="77"/>
    <col min="13313" max="13313" width="8.125" style="77" customWidth="1"/>
    <col min="13314" max="13314" width="8" style="77" customWidth="1"/>
    <col min="13315" max="13315" width="16" style="77" bestFit="1" customWidth="1"/>
    <col min="13316" max="13316" width="12.375" style="77" bestFit="1" customWidth="1"/>
    <col min="13317" max="13317" width="11.125" style="77" customWidth="1"/>
    <col min="13318" max="13318" width="4.875" style="77" bestFit="1" customWidth="1"/>
    <col min="13319" max="13330" width="9" style="77" bestFit="1" customWidth="1"/>
    <col min="13331" max="13331" width="9.125" style="77" bestFit="1" customWidth="1"/>
    <col min="13332" max="13568" width="8.625" style="77"/>
    <col min="13569" max="13569" width="8.125" style="77" customWidth="1"/>
    <col min="13570" max="13570" width="8" style="77" customWidth="1"/>
    <col min="13571" max="13571" width="16" style="77" bestFit="1" customWidth="1"/>
    <col min="13572" max="13572" width="12.375" style="77" bestFit="1" customWidth="1"/>
    <col min="13573" max="13573" width="11.125" style="77" customWidth="1"/>
    <col min="13574" max="13574" width="4.875" style="77" bestFit="1" customWidth="1"/>
    <col min="13575" max="13586" width="9" style="77" bestFit="1" customWidth="1"/>
    <col min="13587" max="13587" width="9.125" style="77" bestFit="1" customWidth="1"/>
    <col min="13588" max="13824" width="8.625" style="77"/>
    <col min="13825" max="13825" width="8.125" style="77" customWidth="1"/>
    <col min="13826" max="13826" width="8" style="77" customWidth="1"/>
    <col min="13827" max="13827" width="16" style="77" bestFit="1" customWidth="1"/>
    <col min="13828" max="13828" width="12.375" style="77" bestFit="1" customWidth="1"/>
    <col min="13829" max="13829" width="11.125" style="77" customWidth="1"/>
    <col min="13830" max="13830" width="4.875" style="77" bestFit="1" customWidth="1"/>
    <col min="13831" max="13842" width="9" style="77" bestFit="1" customWidth="1"/>
    <col min="13843" max="13843" width="9.125" style="77" bestFit="1" customWidth="1"/>
    <col min="13844" max="14080" width="8.625" style="77"/>
    <col min="14081" max="14081" width="8.125" style="77" customWidth="1"/>
    <col min="14082" max="14082" width="8" style="77" customWidth="1"/>
    <col min="14083" max="14083" width="16" style="77" bestFit="1" customWidth="1"/>
    <col min="14084" max="14084" width="12.375" style="77" bestFit="1" customWidth="1"/>
    <col min="14085" max="14085" width="11.125" style="77" customWidth="1"/>
    <col min="14086" max="14086" width="4.875" style="77" bestFit="1" customWidth="1"/>
    <col min="14087" max="14098" width="9" style="77" bestFit="1" customWidth="1"/>
    <col min="14099" max="14099" width="9.125" style="77" bestFit="1" customWidth="1"/>
    <col min="14100" max="14336" width="8.625" style="77"/>
    <col min="14337" max="14337" width="8.125" style="77" customWidth="1"/>
    <col min="14338" max="14338" width="8" style="77" customWidth="1"/>
    <col min="14339" max="14339" width="16" style="77" bestFit="1" customWidth="1"/>
    <col min="14340" max="14340" width="12.375" style="77" bestFit="1" customWidth="1"/>
    <col min="14341" max="14341" width="11.125" style="77" customWidth="1"/>
    <col min="14342" max="14342" width="4.875" style="77" bestFit="1" customWidth="1"/>
    <col min="14343" max="14354" width="9" style="77" bestFit="1" customWidth="1"/>
    <col min="14355" max="14355" width="9.125" style="77" bestFit="1" customWidth="1"/>
    <col min="14356" max="14592" width="8.625" style="77"/>
    <col min="14593" max="14593" width="8.125" style="77" customWidth="1"/>
    <col min="14594" max="14594" width="8" style="77" customWidth="1"/>
    <col min="14595" max="14595" width="16" style="77" bestFit="1" customWidth="1"/>
    <col min="14596" max="14596" width="12.375" style="77" bestFit="1" customWidth="1"/>
    <col min="14597" max="14597" width="11.125" style="77" customWidth="1"/>
    <col min="14598" max="14598" width="4.875" style="77" bestFit="1" customWidth="1"/>
    <col min="14599" max="14610" width="9" style="77" bestFit="1" customWidth="1"/>
    <col min="14611" max="14611" width="9.125" style="77" bestFit="1" customWidth="1"/>
    <col min="14612" max="14848" width="8.625" style="77"/>
    <col min="14849" max="14849" width="8.125" style="77" customWidth="1"/>
    <col min="14850" max="14850" width="8" style="77" customWidth="1"/>
    <col min="14851" max="14851" width="16" style="77" bestFit="1" customWidth="1"/>
    <col min="14852" max="14852" width="12.375" style="77" bestFit="1" customWidth="1"/>
    <col min="14853" max="14853" width="11.125" style="77" customWidth="1"/>
    <col min="14854" max="14854" width="4.875" style="77" bestFit="1" customWidth="1"/>
    <col min="14855" max="14866" width="9" style="77" bestFit="1" customWidth="1"/>
    <col min="14867" max="14867" width="9.125" style="77" bestFit="1" customWidth="1"/>
    <col min="14868" max="15104" width="8.625" style="77"/>
    <col min="15105" max="15105" width="8.125" style="77" customWidth="1"/>
    <col min="15106" max="15106" width="8" style="77" customWidth="1"/>
    <col min="15107" max="15107" width="16" style="77" bestFit="1" customWidth="1"/>
    <col min="15108" max="15108" width="12.375" style="77" bestFit="1" customWidth="1"/>
    <col min="15109" max="15109" width="11.125" style="77" customWidth="1"/>
    <col min="15110" max="15110" width="4.875" style="77" bestFit="1" customWidth="1"/>
    <col min="15111" max="15122" width="9" style="77" bestFit="1" customWidth="1"/>
    <col min="15123" max="15123" width="9.125" style="77" bestFit="1" customWidth="1"/>
    <col min="15124" max="15360" width="8.625" style="77"/>
    <col min="15361" max="15361" width="8.125" style="77" customWidth="1"/>
    <col min="15362" max="15362" width="8" style="77" customWidth="1"/>
    <col min="15363" max="15363" width="16" style="77" bestFit="1" customWidth="1"/>
    <col min="15364" max="15364" width="12.375" style="77" bestFit="1" customWidth="1"/>
    <col min="15365" max="15365" width="11.125" style="77" customWidth="1"/>
    <col min="15366" max="15366" width="4.875" style="77" bestFit="1" customWidth="1"/>
    <col min="15367" max="15378" width="9" style="77" bestFit="1" customWidth="1"/>
    <col min="15379" max="15379" width="9.125" style="77" bestFit="1" customWidth="1"/>
    <col min="15380" max="15616" width="8.625" style="77"/>
    <col min="15617" max="15617" width="8.125" style="77" customWidth="1"/>
    <col min="15618" max="15618" width="8" style="77" customWidth="1"/>
    <col min="15619" max="15619" width="16" style="77" bestFit="1" customWidth="1"/>
    <col min="15620" max="15620" width="12.375" style="77" bestFit="1" customWidth="1"/>
    <col min="15621" max="15621" width="11.125" style="77" customWidth="1"/>
    <col min="15622" max="15622" width="4.875" style="77" bestFit="1" customWidth="1"/>
    <col min="15623" max="15634" width="9" style="77" bestFit="1" customWidth="1"/>
    <col min="15635" max="15635" width="9.125" style="77" bestFit="1" customWidth="1"/>
    <col min="15636" max="15872" width="8.625" style="77"/>
    <col min="15873" max="15873" width="8.125" style="77" customWidth="1"/>
    <col min="15874" max="15874" width="8" style="77" customWidth="1"/>
    <col min="15875" max="15875" width="16" style="77" bestFit="1" customWidth="1"/>
    <col min="15876" max="15876" width="12.375" style="77" bestFit="1" customWidth="1"/>
    <col min="15877" max="15877" width="11.125" style="77" customWidth="1"/>
    <col min="15878" max="15878" width="4.875" style="77" bestFit="1" customWidth="1"/>
    <col min="15879" max="15890" width="9" style="77" bestFit="1" customWidth="1"/>
    <col min="15891" max="15891" width="9.125" style="77" bestFit="1" customWidth="1"/>
    <col min="15892" max="16128" width="8.625" style="77"/>
    <col min="16129" max="16129" width="8.125" style="77" customWidth="1"/>
    <col min="16130" max="16130" width="8" style="77" customWidth="1"/>
    <col min="16131" max="16131" width="16" style="77" bestFit="1" customWidth="1"/>
    <col min="16132" max="16132" width="12.375" style="77" bestFit="1" customWidth="1"/>
    <col min="16133" max="16133" width="11.125" style="77" customWidth="1"/>
    <col min="16134" max="16134" width="4.875" style="77" bestFit="1" customWidth="1"/>
    <col min="16135" max="16146" width="9" style="77" bestFit="1" customWidth="1"/>
    <col min="16147" max="16147" width="9.125" style="77" bestFit="1" customWidth="1"/>
    <col min="16148" max="16383" width="8.625" style="77"/>
    <col min="16384" max="16384" width="8.625" style="77" customWidth="1"/>
  </cols>
  <sheetData>
    <row r="3" spans="2:60" ht="21" thickBot="1" x14ac:dyDescent="0.35">
      <c r="B3" s="725" t="s">
        <v>531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</row>
    <row r="4" spans="2:60" ht="21" thickBot="1" x14ac:dyDescent="0.35">
      <c r="B4" s="416" t="s">
        <v>530</v>
      </c>
      <c r="C4" s="394" t="s">
        <v>266</v>
      </c>
      <c r="D4" s="391"/>
      <c r="E4" s="391"/>
      <c r="F4" s="391"/>
      <c r="G4" s="283"/>
      <c r="H4" s="283"/>
      <c r="I4" s="346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</row>
    <row r="5" spans="2:60" x14ac:dyDescent="0.3">
      <c r="B5" s="737" t="s">
        <v>508</v>
      </c>
      <c r="C5" s="739" t="s">
        <v>259</v>
      </c>
      <c r="D5" s="417" t="s">
        <v>267</v>
      </c>
      <c r="E5" s="418" t="s">
        <v>268</v>
      </c>
      <c r="F5" s="419" t="s">
        <v>269</v>
      </c>
      <c r="I5" s="347"/>
      <c r="V5" s="274"/>
    </row>
    <row r="6" spans="2:60" ht="17.25" thickBot="1" x14ac:dyDescent="0.35">
      <c r="B6" s="738"/>
      <c r="C6" s="740"/>
      <c r="D6" s="395"/>
      <c r="E6" s="392"/>
      <c r="F6" s="393"/>
      <c r="I6" s="348"/>
    </row>
    <row r="7" spans="2:60" ht="17.100000000000001" customHeight="1" x14ac:dyDescent="0.3">
      <c r="B7" s="733" t="s">
        <v>470</v>
      </c>
      <c r="C7" s="734"/>
      <c r="D7" s="734"/>
      <c r="E7" s="726" t="s">
        <v>493</v>
      </c>
      <c r="F7" s="727"/>
      <c r="G7" s="728"/>
      <c r="H7" s="729"/>
      <c r="I7" s="730" t="s">
        <v>503</v>
      </c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9"/>
      <c r="V7" s="730" t="s">
        <v>517</v>
      </c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9"/>
      <c r="AI7" s="730" t="s">
        <v>518</v>
      </c>
      <c r="AJ7" s="727"/>
      <c r="AK7" s="727"/>
      <c r="AL7" s="727"/>
      <c r="AM7" s="727"/>
      <c r="AN7" s="727"/>
      <c r="AO7" s="727"/>
      <c r="AP7" s="727"/>
      <c r="AQ7" s="727"/>
      <c r="AR7" s="727"/>
      <c r="AS7" s="727"/>
      <c r="AT7" s="727"/>
      <c r="AU7" s="728"/>
      <c r="AV7" s="772" t="s">
        <v>519</v>
      </c>
      <c r="AW7" s="773"/>
      <c r="AX7" s="773"/>
      <c r="AY7" s="773"/>
      <c r="AZ7" s="773"/>
      <c r="BA7" s="773"/>
      <c r="BB7" s="773"/>
      <c r="BC7" s="773"/>
      <c r="BD7" s="773"/>
      <c r="BE7" s="773"/>
      <c r="BF7" s="773"/>
      <c r="BG7" s="773"/>
      <c r="BH7" s="774"/>
    </row>
    <row r="8" spans="2:60" ht="27" customHeight="1" thickBot="1" x14ac:dyDescent="0.35">
      <c r="B8" s="735"/>
      <c r="C8" s="736"/>
      <c r="D8" s="736"/>
      <c r="E8" s="4" t="s">
        <v>490</v>
      </c>
      <c r="F8" s="5" t="s">
        <v>532</v>
      </c>
      <c r="G8" s="5" t="s">
        <v>56</v>
      </c>
      <c r="H8" s="306" t="s">
        <v>285</v>
      </c>
      <c r="I8" s="7" t="s">
        <v>471</v>
      </c>
      <c r="J8" s="8" t="s">
        <v>482</v>
      </c>
      <c r="K8" s="8" t="s">
        <v>472</v>
      </c>
      <c r="L8" s="8" t="s">
        <v>473</v>
      </c>
      <c r="M8" s="8" t="s">
        <v>474</v>
      </c>
      <c r="N8" s="8" t="s">
        <v>475</v>
      </c>
      <c r="O8" s="8" t="s">
        <v>476</v>
      </c>
      <c r="P8" s="8" t="s">
        <v>477</v>
      </c>
      <c r="Q8" s="8" t="s">
        <v>478</v>
      </c>
      <c r="R8" s="8" t="s">
        <v>479</v>
      </c>
      <c r="S8" s="8" t="s">
        <v>480</v>
      </c>
      <c r="T8" s="9" t="s">
        <v>481</v>
      </c>
      <c r="U8" s="10" t="s">
        <v>483</v>
      </c>
      <c r="V8" s="7" t="s">
        <v>471</v>
      </c>
      <c r="W8" s="8" t="s">
        <v>482</v>
      </c>
      <c r="X8" s="8" t="s">
        <v>472</v>
      </c>
      <c r="Y8" s="8" t="s">
        <v>473</v>
      </c>
      <c r="Z8" s="8" t="s">
        <v>474</v>
      </c>
      <c r="AA8" s="8" t="s">
        <v>475</v>
      </c>
      <c r="AB8" s="8" t="s">
        <v>476</v>
      </c>
      <c r="AC8" s="8" t="s">
        <v>477</v>
      </c>
      <c r="AD8" s="8" t="s">
        <v>478</v>
      </c>
      <c r="AE8" s="8" t="s">
        <v>479</v>
      </c>
      <c r="AF8" s="8" t="s">
        <v>480</v>
      </c>
      <c r="AG8" s="9" t="s">
        <v>481</v>
      </c>
      <c r="AH8" s="10" t="s">
        <v>483</v>
      </c>
      <c r="AI8" s="7" t="s">
        <v>471</v>
      </c>
      <c r="AJ8" s="8" t="s">
        <v>482</v>
      </c>
      <c r="AK8" s="8" t="s">
        <v>472</v>
      </c>
      <c r="AL8" s="8" t="s">
        <v>473</v>
      </c>
      <c r="AM8" s="8" t="s">
        <v>474</v>
      </c>
      <c r="AN8" s="8" t="s">
        <v>475</v>
      </c>
      <c r="AO8" s="8" t="s">
        <v>476</v>
      </c>
      <c r="AP8" s="8" t="s">
        <v>477</v>
      </c>
      <c r="AQ8" s="8" t="s">
        <v>478</v>
      </c>
      <c r="AR8" s="8" t="s">
        <v>479</v>
      </c>
      <c r="AS8" s="8" t="s">
        <v>480</v>
      </c>
      <c r="AT8" s="9" t="s">
        <v>481</v>
      </c>
      <c r="AU8" s="10" t="s">
        <v>483</v>
      </c>
      <c r="AV8" s="7" t="s">
        <v>471</v>
      </c>
      <c r="AW8" s="8" t="s">
        <v>482</v>
      </c>
      <c r="AX8" s="8" t="s">
        <v>472</v>
      </c>
      <c r="AY8" s="8" t="s">
        <v>473</v>
      </c>
      <c r="AZ8" s="8" t="s">
        <v>474</v>
      </c>
      <c r="BA8" s="8" t="s">
        <v>475</v>
      </c>
      <c r="BB8" s="8" t="s">
        <v>476</v>
      </c>
      <c r="BC8" s="8" t="s">
        <v>477</v>
      </c>
      <c r="BD8" s="8" t="s">
        <v>478</v>
      </c>
      <c r="BE8" s="8" t="s">
        <v>479</v>
      </c>
      <c r="BF8" s="8" t="s">
        <v>480</v>
      </c>
      <c r="BG8" s="9" t="s">
        <v>481</v>
      </c>
      <c r="BH8" s="10" t="s">
        <v>483</v>
      </c>
    </row>
    <row r="9" spans="2:60" ht="15" customHeight="1" thickTop="1" x14ac:dyDescent="0.3">
      <c r="B9" s="731" t="s">
        <v>513</v>
      </c>
      <c r="C9" s="732"/>
      <c r="D9" s="732"/>
      <c r="E9" s="400" t="s">
        <v>498</v>
      </c>
      <c r="F9" s="401" t="s">
        <v>514</v>
      </c>
      <c r="G9" s="405" t="s">
        <v>499</v>
      </c>
      <c r="H9" s="406" t="s">
        <v>502</v>
      </c>
      <c r="I9" s="402" t="s">
        <v>431</v>
      </c>
      <c r="J9" s="403" t="s">
        <v>431</v>
      </c>
      <c r="K9" s="403" t="s">
        <v>431</v>
      </c>
      <c r="L9" s="403" t="s">
        <v>431</v>
      </c>
      <c r="M9" s="403" t="s">
        <v>431</v>
      </c>
      <c r="N9" s="403" t="s">
        <v>431</v>
      </c>
      <c r="O9" s="403" t="s">
        <v>431</v>
      </c>
      <c r="P9" s="403" t="s">
        <v>431</v>
      </c>
      <c r="Q9" s="403" t="s">
        <v>431</v>
      </c>
      <c r="R9" s="403" t="s">
        <v>431</v>
      </c>
      <c r="S9" s="403" t="s">
        <v>431</v>
      </c>
      <c r="T9" s="404" t="s">
        <v>431</v>
      </c>
      <c r="U9" s="407" t="s">
        <v>516</v>
      </c>
      <c r="V9" s="408" t="s">
        <v>515</v>
      </c>
      <c r="W9" s="409" t="s">
        <v>515</v>
      </c>
      <c r="X9" s="409" t="s">
        <v>515</v>
      </c>
      <c r="Y9" s="409" t="s">
        <v>515</v>
      </c>
      <c r="Z9" s="409" t="s">
        <v>515</v>
      </c>
      <c r="AA9" s="409" t="s">
        <v>515</v>
      </c>
      <c r="AB9" s="409" t="s">
        <v>515</v>
      </c>
      <c r="AC9" s="409" t="s">
        <v>515</v>
      </c>
      <c r="AD9" s="409" t="s">
        <v>515</v>
      </c>
      <c r="AE9" s="409" t="s">
        <v>515</v>
      </c>
      <c r="AF9" s="409" t="s">
        <v>515</v>
      </c>
      <c r="AG9" s="410" t="s">
        <v>515</v>
      </c>
      <c r="AH9" s="407" t="s">
        <v>515</v>
      </c>
      <c r="AI9" s="408" t="s">
        <v>515</v>
      </c>
      <c r="AJ9" s="409" t="s">
        <v>515</v>
      </c>
      <c r="AK9" s="409" t="s">
        <v>515</v>
      </c>
      <c r="AL9" s="409" t="s">
        <v>515</v>
      </c>
      <c r="AM9" s="409" t="s">
        <v>515</v>
      </c>
      <c r="AN9" s="409" t="s">
        <v>515</v>
      </c>
      <c r="AO9" s="409" t="s">
        <v>515</v>
      </c>
      <c r="AP9" s="409" t="s">
        <v>515</v>
      </c>
      <c r="AQ9" s="409" t="s">
        <v>515</v>
      </c>
      <c r="AR9" s="409" t="s">
        <v>515</v>
      </c>
      <c r="AS9" s="409" t="s">
        <v>515</v>
      </c>
      <c r="AT9" s="410" t="s">
        <v>515</v>
      </c>
      <c r="AU9" s="407" t="s">
        <v>515</v>
      </c>
      <c r="AV9" s="408" t="s">
        <v>515</v>
      </c>
      <c r="AW9" s="409" t="s">
        <v>515</v>
      </c>
      <c r="AX9" s="409" t="s">
        <v>515</v>
      </c>
      <c r="AY9" s="409" t="s">
        <v>515</v>
      </c>
      <c r="AZ9" s="409" t="s">
        <v>515</v>
      </c>
      <c r="BA9" s="409" t="s">
        <v>515</v>
      </c>
      <c r="BB9" s="409" t="s">
        <v>515</v>
      </c>
      <c r="BC9" s="409" t="s">
        <v>515</v>
      </c>
      <c r="BD9" s="409" t="s">
        <v>515</v>
      </c>
      <c r="BE9" s="409" t="s">
        <v>515</v>
      </c>
      <c r="BF9" s="409" t="s">
        <v>515</v>
      </c>
      <c r="BG9" s="410" t="s">
        <v>515</v>
      </c>
      <c r="BH9" s="407" t="s">
        <v>515</v>
      </c>
    </row>
    <row r="10" spans="2:60" ht="15.75" customHeight="1" x14ac:dyDescent="0.3">
      <c r="B10" s="742" t="s">
        <v>542</v>
      </c>
      <c r="C10" s="719" t="s">
        <v>494</v>
      </c>
      <c r="D10" s="720"/>
      <c r="E10" s="859" t="s">
        <v>684</v>
      </c>
      <c r="F10" s="112" t="s">
        <v>377</v>
      </c>
      <c r="G10" s="23"/>
      <c r="H10" s="307" t="str" cm="1">
        <f t="array" ref="H10">_xlfn.IFS(F10="","",$C$4="IPCC","t",$C$4="EPA",VLOOKUP($F10,'Reference edited'!$B$57:$I$120,COLUMN('Reference edited'!$C$57)-COLUMN('Reference edited'!$B$57)+1,0))</f>
        <v>t</v>
      </c>
      <c r="I10" s="113">
        <v>10</v>
      </c>
      <c r="J10" s="114">
        <v>10</v>
      </c>
      <c r="K10" s="114">
        <v>10</v>
      </c>
      <c r="L10" s="114">
        <v>10</v>
      </c>
      <c r="M10" s="114">
        <v>10</v>
      </c>
      <c r="N10" s="114">
        <v>10</v>
      </c>
      <c r="O10" s="114">
        <v>10</v>
      </c>
      <c r="P10" s="114">
        <v>10</v>
      </c>
      <c r="Q10" s="114">
        <v>10</v>
      </c>
      <c r="R10" s="114">
        <v>10</v>
      </c>
      <c r="S10" s="114">
        <v>10</v>
      </c>
      <c r="T10" s="115">
        <v>10</v>
      </c>
      <c r="U10" s="189">
        <f t="shared" ref="U10:U75" si="0">SUM(I10:T10)</f>
        <v>120</v>
      </c>
      <c r="V10" s="190" cm="1">
        <f t="array" ref="V10">_xlfn.IFS(I10="","",$C$4="IPCC",
I10*VLOOKUP($F10,'Reference edited'!$B$11:$T$52,COLUMN('Reference edited'!$E$11)-COLUMN('Reference edited'!$B$11)+1,0)*(10^-3)*VLOOKUP($F10,'Reference edited'!$B$11:$T$52,COLUMN('Reference edited'!$F$11)-COLUMN('Reference edited'!$B$11)+1,0)*(10^-3),$C$4="EPA",I10*VLOOKUP($F10,'Reference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W10" s="190" cm="1">
        <f t="array" ref="W10">_xlfn.IFS(J10="","",$C$4="IPCC",
J10*VLOOKUP($F10,'Reference edited'!$B$11:$T$52,COLUMN('Reference edited'!$E$11)-COLUMN('Reference edited'!$B$11)+1,0)*(10^-3)*VLOOKUP($F10,'Reference edited'!$B$11:$T$52,COLUMN('Reference edited'!$F$11)-COLUMN('Reference edited'!$B$11)+1,0)*(10^-3),$C$4="EPA",J10*VLOOKUP($F10,'Reference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X10" s="190" cm="1">
        <f t="array" ref="X10">_xlfn.IFS(K10="","",$C$4="IPCC",
K10*VLOOKUP($F10,'Reference edited'!$B$11:$T$52,COLUMN('Reference edited'!$E$11)-COLUMN('Reference edited'!$B$11)+1,0)*(10^-3)*VLOOKUP($F10,'Reference edited'!$B$11:$T$52,COLUMN('Reference edited'!$F$11)-COLUMN('Reference edited'!$B$11)+1,0)*(10^-3),$C$4="EPA",K10*VLOOKUP($F10,'Reference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Y10" s="190" cm="1">
        <f t="array" ref="Y10">_xlfn.IFS(L10="","",$C$4="IPCC",
L10*VLOOKUP($F10,'Reference edited'!$B$11:$T$52,COLUMN('Reference edited'!$E$11)-COLUMN('Reference edited'!$B$11)+1,0)*(10^-3)*VLOOKUP($F10,'Reference edited'!$B$11:$T$52,COLUMN('Reference edited'!$F$11)-COLUMN('Reference edited'!$B$11)+1,0)*(10^-3),$C$4="EPA",L10*VLOOKUP($F10,'Reference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Z10" s="190" cm="1">
        <f t="array" ref="Z10">_xlfn.IFS(M10="","",$C$4="IPCC",
M10*VLOOKUP($F10,'Reference edited'!$B$11:$T$52,COLUMN('Reference edited'!$E$11)-COLUMN('Reference edited'!$B$11)+1,0)*(10^-3)*VLOOKUP($F10,'Reference edited'!$B$11:$T$52,COLUMN('Reference edited'!$F$11)-COLUMN('Reference edited'!$B$11)+1,0)*(10^-3),$C$4="EPA",M10*VLOOKUP($F10,'Reference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AA10" s="190" cm="1">
        <f t="array" ref="AA10">_xlfn.IFS(N10="","",$C$4="IPCC",
N10*VLOOKUP($F10,'Reference edited'!$B$11:$T$52,COLUMN('Reference edited'!$E$11)-COLUMN('Reference edited'!$B$11)+1,0)*(10^-3)*VLOOKUP($F10,'Reference edited'!$B$11:$T$52,COLUMN('Reference edited'!$F$11)-COLUMN('Reference edited'!$B$11)+1,0)*(10^-3),$C$4="EPA",N10*VLOOKUP($F10,'Reference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AB10" s="190" cm="1">
        <f t="array" ref="AB10">_xlfn.IFS(O10="","",$C$4="IPCC",
O10*VLOOKUP($F10,'Reference edited'!$B$11:$T$52,COLUMN('Reference edited'!$E$11)-COLUMN('Reference edited'!$B$11)+1,0)*(10^-3)*VLOOKUP($F10,'Reference edited'!$B$11:$T$52,COLUMN('Reference edited'!$F$11)-COLUMN('Reference edited'!$B$11)+1,0)*(10^-3),$C$4="EPA",O10*VLOOKUP($F10,'Reference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AC10" s="190" cm="1">
        <f t="array" ref="AC10">_xlfn.IFS(P10="","",$C$4="IPCC",
P10*VLOOKUP($F10,'Reference edited'!$B$11:$T$52,COLUMN('Reference edited'!$E$11)-COLUMN('Reference edited'!$B$11)+1,0)*(10^-3)*VLOOKUP($F10,'Reference edited'!$B$11:$T$52,COLUMN('Reference edited'!$F$11)-COLUMN('Reference edited'!$B$11)+1,0)*(10^-3),$C$4="EPA",P10*VLOOKUP($F10,'Reference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AD10" s="190" cm="1">
        <f t="array" ref="AD10">_xlfn.IFS(Q10="","",$C$4="IPCC",
Q10*VLOOKUP($F10,'Reference edited'!$B$11:$T$52,COLUMN('Reference edited'!$E$11)-COLUMN('Reference edited'!$B$11)+1,0)*(10^-3)*VLOOKUP($F10,'Reference edited'!$B$11:$T$52,COLUMN('Reference edited'!$F$11)-COLUMN('Reference edited'!$B$11)+1,0)*(10^-3),$C$4="EPA",Q10*VLOOKUP($F10,'Reference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AE10" s="190" cm="1">
        <f t="array" ref="AE10">_xlfn.IFS(R10="","",$C$4="IPCC",
R10*VLOOKUP($F10,'Reference edited'!$B$11:$T$52,COLUMN('Reference edited'!$E$11)-COLUMN('Reference edited'!$B$11)+1,0)*(10^-3)*VLOOKUP($F10,'Reference edited'!$B$11:$T$52,COLUMN('Reference edited'!$F$11)-COLUMN('Reference edited'!$B$11)+1,0)*(10^-3),$C$4="EPA",R10*VLOOKUP($F10,'Reference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AF10" s="190" cm="1">
        <f t="array" ref="AF10">_xlfn.IFS(S10="","",$C$4="IPCC",
S10*VLOOKUP($F10,'Reference edited'!$B$11:$T$52,COLUMN('Reference edited'!$E$11)-COLUMN('Reference edited'!$B$11)+1,0)*(10^-3)*VLOOKUP($F10,'Reference edited'!$B$11:$T$52,COLUMN('Reference edited'!$F$11)-COLUMN('Reference edited'!$B$11)+1,0)*(10^-3),$C$4="EPA",S10*VLOOKUP($F10,'Reference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AG10" s="190" cm="1">
        <f t="array" ref="AG10">_xlfn.IFS(T10="","",$C$4="IPCC",
T10*VLOOKUP($F10,'Reference edited'!$B$11:$T$52,COLUMN('Reference edited'!$E$11)-COLUMN('Reference edited'!$B$11)+1,0)*(10^-3)*VLOOKUP($F10,'Reference edited'!$B$11:$T$52,COLUMN('Reference edited'!$F$11)-COLUMN('Reference edited'!$B$11)+1,0)*(10^-3),$C$4="EPA",T10*VLOOKUP($F10,'Reference edited'!$B$57:$I$120,COLUMN('Reference edited'!$F$57)-COLUMN('Reference edited'!$B$57)+1,0)*VLOOKUP($F10,'Reference edited'!$B$57:$I$120,COLUMN('Reference edited'!$G$57)-COLUMN('Reference edited'!$B$57)+1,0)*(10^-3))</f>
        <v>31.005899999999997</v>
      </c>
      <c r="AH10" s="193">
        <f>SUM(V10:AG10)</f>
        <v>372.07079999999996</v>
      </c>
      <c r="AI10" s="190" cm="1">
        <f t="array" ref="AI10">_xlfn.IFS(I10="","",$C$4="IPCC",
I10*VLOOKUP($F10,'Reference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edited'!$G$10:$M$10,0))*(10^-3),$C$4="EPA",I10*VLOOKUP($F10,'Reference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J10" s="190" cm="1">
        <f t="array" ref="AJ10">_xlfn.IFS(J10="","",$C$4="IPCC",
J10*VLOOKUP($F10,'Reference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edited'!$G$10:$M$10,0))*(10^-3),$C$4="EPA",J10*VLOOKUP($F10,'Reference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K10" s="190" cm="1">
        <f t="array" ref="AK10">_xlfn.IFS(K10="","",$C$4="IPCC",
K10*VLOOKUP($F10,'Reference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edited'!$G$10:$M$10,0))*(10^-3),$C$4="EPA",K10*VLOOKUP($F10,'Reference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L10" s="190" cm="1">
        <f t="array" ref="AL10">_xlfn.IFS(L10="","",$C$4="IPCC",
L10*VLOOKUP($F10,'Reference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edited'!$G$10:$M$10,0))*(10^-3),$C$4="EPA",L10*VLOOKUP($F10,'Reference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M10" s="190" cm="1">
        <f t="array" ref="AM10">_xlfn.IFS(M10="","",$C$4="IPCC",
M10*VLOOKUP($F10,'Reference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edited'!$G$10:$M$10,0))*(10^-3),$C$4="EPA",M10*VLOOKUP($F10,'Reference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N10" s="190" cm="1">
        <f t="array" ref="AN10">_xlfn.IFS(N10="","",$C$4="IPCC",
N10*VLOOKUP($F10,'Reference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edited'!$G$10:$M$10,0))*(10^-3),$C$4="EPA",N10*VLOOKUP($F10,'Reference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O10" s="190" cm="1">
        <f t="array" ref="AO10">_xlfn.IFS(O10="","",$C$4="IPCC",
O10*VLOOKUP($F10,'Reference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edited'!$G$10:$M$10,0))*(10^-3),$C$4="EPA",O10*VLOOKUP($F10,'Reference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P10" s="190" cm="1">
        <f t="array" ref="AP10">_xlfn.IFS(P10="","",$C$4="IPCC",
P10*VLOOKUP($F10,'Reference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edited'!$G$10:$M$10,0))*(10^-3),$C$4="EPA",P10*VLOOKUP($F10,'Reference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Q10" s="190" cm="1">
        <f t="array" ref="AQ10">_xlfn.IFS(Q10="","",$C$4="IPCC",
Q10*VLOOKUP($F10,'Reference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edited'!$G$10:$M$10,0))*(10^-3),$C$4="EPA",Q10*VLOOKUP($F10,'Reference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R10" s="190" cm="1">
        <f t="array" ref="AR10">_xlfn.IFS(R10="","",$C$4="IPCC",
R10*VLOOKUP($F10,'Reference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edited'!$G$10:$M$10,0))*(10^-3),$C$4="EPA",R10*VLOOKUP($F10,'Reference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S10" s="190" cm="1">
        <f t="array" ref="AS10">_xlfn.IFS(S10="","",$C$4="IPCC",
S10*VLOOKUP($F10,'Reference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edited'!$G$10:$M$10,0))*(10^-3),$C$4="EPA",S10*VLOOKUP($F10,'Reference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T10" s="190" cm="1">
        <f t="array" ref="AT10">_xlfn.IFS(T10="","",$C$4="IPCC",
T10*VLOOKUP($F10,'Reference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edited'!$G$10:$M$10,0))*(10^-3),$C$4="EPA",T10*VLOOKUP($F10,'Reference edited'!$B$57:$I$120,COLUMN('Reference edited'!$F$57)-COLUMN('Reference edited'!$B$57)+1,0)*VLOOKUP($F10,'Reference edited'!$B$57:$I$120,COLUMN('Reference edited'!$H$57)-COLUMN('Reference edited'!$B$57)+1,0)*(10^-6))</f>
        <v>1.2689999999999999E-3</v>
      </c>
      <c r="AU10" s="193">
        <f>SUM(AI10:AT10)</f>
        <v>1.5227999999999997E-2</v>
      </c>
      <c r="AV10" s="190" cm="1">
        <f t="array" ref="AV10">_xlfn.IFS(I10="","",$C$4="IPCC",
I10*VLOOKUP($F10,'Reference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edited'!$N$10:$T$10,0))*(10^-3),$C$4="EPA",I10*VLOOKUP($F10,'Reference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AW10" s="190" cm="1">
        <f t="array" ref="AW10">_xlfn.IFS(J10="","",$C$4="IPCC",
J10*VLOOKUP($F10,'Reference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edited'!$N$10:$T$10,0))*(10^-3),$C$4="EPA",J10*VLOOKUP($F10,'Reference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AX10" s="190" cm="1">
        <f t="array" ref="AX10">_xlfn.IFS(K10="","",$C$4="IPCC",
K10*VLOOKUP($F10,'Reference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edited'!$N$10:$T$10,0))*(10^-3),$C$4="EPA",K10*VLOOKUP($F10,'Reference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AY10" s="190" cm="1">
        <f t="array" ref="AY10">_xlfn.IFS(L10="","",$C$4="IPCC",
L10*VLOOKUP($F10,'Reference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edited'!$N$10:$T$10,0))*(10^-3),$C$4="EPA",L10*VLOOKUP($F10,'Reference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AZ10" s="190" cm="1">
        <f t="array" ref="AZ10">_xlfn.IFS(M10="","",$C$4="IPCC",
M10*VLOOKUP($F10,'Reference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edited'!$N$10:$T$10,0))*(10^-3),$C$4="EPA",M10*VLOOKUP($F10,'Reference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BA10" s="190" cm="1">
        <f t="array" ref="BA10">_xlfn.IFS(N10="","",$C$4="IPCC",
N10*VLOOKUP($F10,'Reference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edited'!$N$10:$T$10,0))*(10^-3),$C$4="EPA",N10*VLOOKUP($F10,'Reference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BB10" s="190" cm="1">
        <f t="array" ref="BB10">_xlfn.IFS(O10="","",$C$4="IPCC",
O10*VLOOKUP($F10,'Reference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edited'!$N$10:$T$10,0))*(10^-3),$C$4="EPA",O10*VLOOKUP($F10,'Reference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BC10" s="190" cm="1">
        <f t="array" ref="BC10">_xlfn.IFS(P10="","",$C$4="IPCC",
P10*VLOOKUP($F10,'Reference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edited'!$N$10:$T$10,0))*(10^-3),$C$4="EPA",P10*VLOOKUP($F10,'Reference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BD10" s="190" cm="1">
        <f t="array" ref="BD10">_xlfn.IFS(Q10="","",$C$4="IPCC",
Q10*VLOOKUP($F10,'Reference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edited'!$N$10:$T$10,0))*(10^-3),$C$4="EPA",Q10*VLOOKUP($F10,'Reference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BE10" s="190" cm="1">
        <f t="array" ref="BE10">_xlfn.IFS(R10="","",$C$4="IPCC",
R10*VLOOKUP($F10,'Reference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edited'!$N$10:$T$10,0))*(10^-3),$C$4="EPA",R10*VLOOKUP($F10,'Reference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BF10" s="190" cm="1">
        <f t="array" ref="BF10">_xlfn.IFS(S10="","",$C$4="IPCC",
S10*VLOOKUP($F10,'Reference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edited'!$N$10:$T$10,0))*(10^-3),$C$4="EPA",S10*VLOOKUP($F10,'Reference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BG10" s="190" cm="1">
        <f t="array" ref="BG10">_xlfn.IFS(T10="","",$C$4="IPCC",
T10*VLOOKUP($F10,'Reference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edited'!$N$10:$T$10,0))*(10^-3),$C$4="EPA",T10*VLOOKUP($F10,'Reference edited'!$B$57:$I$120,COLUMN('Reference edited'!$F$57)-COLUMN('Reference edited'!$B$57)+1,0)*VLOOKUP($F10,'Reference edited'!$B$57:$I$120,COLUMN('Reference edited'!$I$57)-COLUMN('Reference edited'!$B$57)+1,0)*(10^-6))</f>
        <v>2.5379999999999999E-4</v>
      </c>
      <c r="BH10" s="193">
        <f>SUM(AV10:BG10)</f>
        <v>3.0456000000000007E-3</v>
      </c>
    </row>
    <row r="11" spans="2:60" ht="17.100000000000001" customHeight="1" x14ac:dyDescent="0.3">
      <c r="B11" s="742"/>
      <c r="C11" s="721"/>
      <c r="D11" s="722"/>
      <c r="E11" s="860" t="s">
        <v>685</v>
      </c>
      <c r="F11" s="112" t="s">
        <v>290</v>
      </c>
      <c r="G11" s="24"/>
      <c r="H11" s="307" t="str" cm="1">
        <f t="array" ref="H11">_xlfn.IFS(F11="","",$C$4="IPCC","t",$C$4="EPA",VLOOKUP($F11,'Reference edited'!$B$57:$I$120,COLUMN('Reference edited'!$C$57)-COLUMN('Reference edited'!$B$57)+1,0))</f>
        <v>t</v>
      </c>
      <c r="I11" s="118">
        <v>20</v>
      </c>
      <c r="J11" s="119">
        <v>20</v>
      </c>
      <c r="K11" s="119">
        <v>20</v>
      </c>
      <c r="L11" s="119">
        <v>20</v>
      </c>
      <c r="M11" s="119">
        <v>20</v>
      </c>
      <c r="N11" s="119">
        <v>20</v>
      </c>
      <c r="O11" s="119">
        <v>20</v>
      </c>
      <c r="P11" s="119">
        <v>20</v>
      </c>
      <c r="Q11" s="119">
        <v>20</v>
      </c>
      <c r="R11" s="119">
        <v>20</v>
      </c>
      <c r="S11" s="119">
        <v>20</v>
      </c>
      <c r="T11" s="120">
        <v>20</v>
      </c>
      <c r="U11" s="195">
        <f t="shared" si="0"/>
        <v>240</v>
      </c>
      <c r="V11" s="190" cm="1">
        <f t="array" ref="V11">_xlfn.IFS(I11="","",$C$4="IPCC",
I11*VLOOKUP($F11,'Reference edited'!$B$11:$T$52,COLUMN('Reference edited'!$E$11)-COLUMN('Reference edited'!$B$11)+1,0)*(10^-3)*VLOOKUP($F11,'Reference edited'!$B$11:$T$52,COLUMN('Reference edited'!$F$11)-COLUMN('Reference edited'!$B$11)+1,0)*(10^-3),$C$4="EPA",I11*VLOOKUP($F11,'Reference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W11" s="190" cm="1">
        <f t="array" ref="W11">_xlfn.IFS(J11="","",$C$4="IPCC",
J11*VLOOKUP($F11,'Reference edited'!$B$11:$T$52,COLUMN('Reference edited'!$E$11)-COLUMN('Reference edited'!$B$11)+1,0)*(10^-3)*VLOOKUP($F11,'Reference edited'!$B$11:$T$52,COLUMN('Reference edited'!$F$11)-COLUMN('Reference edited'!$B$11)+1,0)*(10^-3),$C$4="EPA",J11*VLOOKUP($F11,'Reference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X11" s="190" cm="1">
        <f t="array" ref="X11">_xlfn.IFS(K11="","",$C$4="IPCC",
K11*VLOOKUP($F11,'Reference edited'!$B$11:$T$52,COLUMN('Reference edited'!$E$11)-COLUMN('Reference edited'!$B$11)+1,0)*(10^-3)*VLOOKUP($F11,'Reference edited'!$B$11:$T$52,COLUMN('Reference edited'!$F$11)-COLUMN('Reference edited'!$B$11)+1,0)*(10^-3),$C$4="EPA",K11*VLOOKUP($F11,'Reference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Y11" s="190" cm="1">
        <f t="array" ref="Y11">_xlfn.IFS(L11="","",$C$4="IPCC",
L11*VLOOKUP($F11,'Reference edited'!$B$11:$T$52,COLUMN('Reference edited'!$E$11)-COLUMN('Reference edited'!$B$11)+1,0)*(10^-3)*VLOOKUP($F11,'Reference edited'!$B$11:$T$52,COLUMN('Reference edited'!$F$11)-COLUMN('Reference edited'!$B$11)+1,0)*(10^-3),$C$4="EPA",L11*VLOOKUP($F11,'Reference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Z11" s="190" cm="1">
        <f t="array" ref="Z11">_xlfn.IFS(M11="","",$C$4="IPCC",
M11*VLOOKUP($F11,'Reference edited'!$B$11:$T$52,COLUMN('Reference edited'!$E$11)-COLUMN('Reference edited'!$B$11)+1,0)*(10^-3)*VLOOKUP($F11,'Reference edited'!$B$11:$T$52,COLUMN('Reference edited'!$F$11)-COLUMN('Reference edited'!$B$11)+1,0)*(10^-3),$C$4="EPA",M11*VLOOKUP($F11,'Reference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AA11" s="190" cm="1">
        <f t="array" ref="AA11">_xlfn.IFS(N11="","",$C$4="IPCC",
N11*VLOOKUP($F11,'Reference edited'!$B$11:$T$52,COLUMN('Reference edited'!$E$11)-COLUMN('Reference edited'!$B$11)+1,0)*(10^-3)*VLOOKUP($F11,'Reference edited'!$B$11:$T$52,COLUMN('Reference edited'!$F$11)-COLUMN('Reference edited'!$B$11)+1,0)*(10^-3),$C$4="EPA",N11*VLOOKUP($F11,'Reference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AB11" s="190" cm="1">
        <f t="array" ref="AB11">_xlfn.IFS(O11="","",$C$4="IPCC",
O11*VLOOKUP($F11,'Reference edited'!$B$11:$T$52,COLUMN('Reference edited'!$E$11)-COLUMN('Reference edited'!$B$11)+1,0)*(10^-3)*VLOOKUP($F11,'Reference edited'!$B$11:$T$52,COLUMN('Reference edited'!$F$11)-COLUMN('Reference edited'!$B$11)+1,0)*(10^-3),$C$4="EPA",O11*VLOOKUP($F11,'Reference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AC11" s="190" cm="1">
        <f t="array" ref="AC11">_xlfn.IFS(P11="","",$C$4="IPCC",
P11*VLOOKUP($F11,'Reference edited'!$B$11:$T$52,COLUMN('Reference edited'!$E$11)-COLUMN('Reference edited'!$B$11)+1,0)*(10^-3)*VLOOKUP($F11,'Reference edited'!$B$11:$T$52,COLUMN('Reference edited'!$F$11)-COLUMN('Reference edited'!$B$11)+1,0)*(10^-3),$C$4="EPA",P11*VLOOKUP($F11,'Reference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AD11" s="190" cm="1">
        <f t="array" ref="AD11">_xlfn.IFS(Q11="","",$C$4="IPCC",
Q11*VLOOKUP($F11,'Reference edited'!$B$11:$T$52,COLUMN('Reference edited'!$E$11)-COLUMN('Reference edited'!$B$11)+1,0)*(10^-3)*VLOOKUP($F11,'Reference edited'!$B$11:$T$52,COLUMN('Reference edited'!$F$11)-COLUMN('Reference edited'!$B$11)+1,0)*(10^-3),$C$4="EPA",Q11*VLOOKUP($F11,'Reference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AE11" s="190" cm="1">
        <f t="array" ref="AE11">_xlfn.IFS(R11="","",$C$4="IPCC",
R11*VLOOKUP($F11,'Reference edited'!$B$11:$T$52,COLUMN('Reference edited'!$E$11)-COLUMN('Reference edited'!$B$11)+1,0)*(10^-3)*VLOOKUP($F11,'Reference edited'!$B$11:$T$52,COLUMN('Reference edited'!$F$11)-COLUMN('Reference edited'!$B$11)+1,0)*(10^-3),$C$4="EPA",R11*VLOOKUP($F11,'Reference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AF11" s="190" cm="1">
        <f t="array" ref="AF11">_xlfn.IFS(S11="","",$C$4="IPCC",
S11*VLOOKUP($F11,'Reference edited'!$B$11:$T$52,COLUMN('Reference edited'!$E$11)-COLUMN('Reference edited'!$B$11)+1,0)*(10^-3)*VLOOKUP($F11,'Reference edited'!$B$11:$T$52,COLUMN('Reference edited'!$F$11)-COLUMN('Reference edited'!$B$11)+1,0)*(10^-3),$C$4="EPA",S11*VLOOKUP($F11,'Reference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AG11" s="190" cm="1">
        <f t="array" ref="AG11">_xlfn.IFS(T11="","",$C$4="IPCC",
T11*VLOOKUP($F11,'Reference edited'!$B$11:$T$52,COLUMN('Reference edited'!$E$11)-COLUMN('Reference edited'!$B$11)+1,0)*(10^-3)*VLOOKUP($F11,'Reference edited'!$B$11:$T$52,COLUMN('Reference edited'!$F$11)-COLUMN('Reference edited'!$B$11)+1,0)*(10^-3),$C$4="EPA",T11*VLOOKUP($F11,'Reference edited'!$B$57:$I$120,COLUMN('Reference edited'!$F$57)-COLUMN('Reference edited'!$B$57)+1,0)*VLOOKUP($F11,'Reference edited'!$B$57:$I$120,COLUMN('Reference edited'!$G$57)-COLUMN('Reference edited'!$B$57)+1,0)*(10^-3))</f>
        <v>42.35</v>
      </c>
      <c r="AH11" s="199">
        <f t="shared" ref="AH11:AH29" si="1">SUM(V11:AG11)</f>
        <v>508.2000000000001</v>
      </c>
      <c r="AI11" s="190" cm="1">
        <f t="array" ref="AI11">_xlfn.IFS(I11="","",$C$4="IPCC",
I11*VLOOKUP($F11,'Reference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edited'!$G$10:$M$10,0))*(10^-3),$C$4="EPA",I11*VLOOKUP($F11,'Reference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J11" s="190" cm="1">
        <f t="array" ref="AJ11">_xlfn.IFS(J11="","",$C$4="IPCC",
J11*VLOOKUP($F11,'Reference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edited'!$G$10:$M$10,0))*(10^-3),$C$4="EPA",J11*VLOOKUP($F11,'Reference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K11" s="190" cm="1">
        <f t="array" ref="AK11">_xlfn.IFS(K11="","",$C$4="IPCC",
K11*VLOOKUP($F11,'Reference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edited'!$G$10:$M$10,0))*(10^-3),$C$4="EPA",K11*VLOOKUP($F11,'Reference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L11" s="190" cm="1">
        <f t="array" ref="AL11">_xlfn.IFS(L11="","",$C$4="IPCC",
L11*VLOOKUP($F11,'Reference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edited'!$G$10:$M$10,0))*(10^-3),$C$4="EPA",L11*VLOOKUP($F11,'Reference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M11" s="190" cm="1">
        <f t="array" ref="AM11">_xlfn.IFS(M11="","",$C$4="IPCC",
M11*VLOOKUP($F11,'Reference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edited'!$G$10:$M$10,0))*(10^-3),$C$4="EPA",M11*VLOOKUP($F11,'Reference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N11" s="190" cm="1">
        <f t="array" ref="AN11">_xlfn.IFS(N11="","",$C$4="IPCC",
N11*VLOOKUP($F11,'Reference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edited'!$G$10:$M$10,0))*(10^-3),$C$4="EPA",N11*VLOOKUP($F11,'Reference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O11" s="190" cm="1">
        <f t="array" ref="AO11">_xlfn.IFS(O11="","",$C$4="IPCC",
O11*VLOOKUP($F11,'Reference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edited'!$G$10:$M$10,0))*(10^-3),$C$4="EPA",O11*VLOOKUP($F11,'Reference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P11" s="190" cm="1">
        <f t="array" ref="AP11">_xlfn.IFS(P11="","",$C$4="IPCC",
P11*VLOOKUP($F11,'Reference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edited'!$G$10:$M$10,0))*(10^-3),$C$4="EPA",P11*VLOOKUP($F11,'Reference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Q11" s="190" cm="1">
        <f t="array" ref="AQ11">_xlfn.IFS(Q11="","",$C$4="IPCC",
Q11*VLOOKUP($F11,'Reference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edited'!$G$10:$M$10,0))*(10^-3),$C$4="EPA",Q11*VLOOKUP($F11,'Reference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R11" s="190" cm="1">
        <f t="array" ref="AR11">_xlfn.IFS(R11="","",$C$4="IPCC",
R11*VLOOKUP($F11,'Reference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edited'!$G$10:$M$10,0))*(10^-3),$C$4="EPA",R11*VLOOKUP($F11,'Reference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S11" s="190" cm="1">
        <f t="array" ref="AS11">_xlfn.IFS(S11="","",$C$4="IPCC",
S11*VLOOKUP($F11,'Reference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edited'!$G$10:$M$10,0))*(10^-3),$C$4="EPA",S11*VLOOKUP($F11,'Reference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T11" s="190" cm="1">
        <f t="array" ref="AT11">_xlfn.IFS(T11="","",$C$4="IPCC",
T11*VLOOKUP($F11,'Reference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edited'!$G$10:$M$10,0))*(10^-3),$C$4="EPA",T11*VLOOKUP($F11,'Reference edited'!$B$57:$I$120,COLUMN('Reference edited'!$F$57)-COLUMN('Reference edited'!$B$57)+1,0)*VLOOKUP($F11,'Reference edited'!$B$57:$I$120,COLUMN('Reference edited'!$H$57)-COLUMN('Reference edited'!$B$57)+1,0)*(10^-6))</f>
        <v>1.6500000000000002E-3</v>
      </c>
      <c r="AU11" s="199">
        <f t="shared" ref="AU11:AU44" si="2">SUM(AI11:AT11)</f>
        <v>1.9799999999999998E-2</v>
      </c>
      <c r="AV11" s="190" cm="1">
        <f t="array" ref="AV11">_xlfn.IFS(I11="","",$C$4="IPCC",
I11*VLOOKUP($F11,'Reference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edited'!$N$10:$T$10,0))*(10^-3),$C$4="EPA",I11*VLOOKUP($F11,'Reference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AW11" s="190" cm="1">
        <f t="array" ref="AW11">_xlfn.IFS(J11="","",$C$4="IPCC",
J11*VLOOKUP($F11,'Reference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edited'!$N$10:$T$10,0))*(10^-3),$C$4="EPA",J11*VLOOKUP($F11,'Reference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AX11" s="190" cm="1">
        <f t="array" ref="AX11">_xlfn.IFS(K11="","",$C$4="IPCC",
K11*VLOOKUP($F11,'Reference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edited'!$N$10:$T$10,0))*(10^-3),$C$4="EPA",K11*VLOOKUP($F11,'Reference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AY11" s="190" cm="1">
        <f t="array" ref="AY11">_xlfn.IFS(L11="","",$C$4="IPCC",
L11*VLOOKUP($F11,'Reference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edited'!$N$10:$T$10,0))*(10^-3),$C$4="EPA",L11*VLOOKUP($F11,'Reference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AZ11" s="190" cm="1">
        <f t="array" ref="AZ11">_xlfn.IFS(M11="","",$C$4="IPCC",
M11*VLOOKUP($F11,'Reference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edited'!$N$10:$T$10,0))*(10^-3),$C$4="EPA",M11*VLOOKUP($F11,'Reference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BA11" s="190" cm="1">
        <f t="array" ref="BA11">_xlfn.IFS(N11="","",$C$4="IPCC",
N11*VLOOKUP($F11,'Reference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edited'!$N$10:$T$10,0))*(10^-3),$C$4="EPA",N11*VLOOKUP($F11,'Reference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BB11" s="190" cm="1">
        <f t="array" ref="BB11">_xlfn.IFS(O11="","",$C$4="IPCC",
O11*VLOOKUP($F11,'Reference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edited'!$N$10:$T$10,0))*(10^-3),$C$4="EPA",O11*VLOOKUP($F11,'Reference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BC11" s="190" cm="1">
        <f t="array" ref="BC11">_xlfn.IFS(P11="","",$C$4="IPCC",
P11*VLOOKUP($F11,'Reference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edited'!$N$10:$T$10,0))*(10^-3),$C$4="EPA",P11*VLOOKUP($F11,'Reference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BD11" s="190" cm="1">
        <f t="array" ref="BD11">_xlfn.IFS(Q11="","",$C$4="IPCC",
Q11*VLOOKUP($F11,'Reference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edited'!$N$10:$T$10,0))*(10^-3),$C$4="EPA",Q11*VLOOKUP($F11,'Reference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BE11" s="190" cm="1">
        <f t="array" ref="BE11">_xlfn.IFS(R11="","",$C$4="IPCC",
R11*VLOOKUP($F11,'Reference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edited'!$N$10:$T$10,0))*(10^-3),$C$4="EPA",R11*VLOOKUP($F11,'Reference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BF11" s="190" cm="1">
        <f t="array" ref="BF11">_xlfn.IFS(S11="","",$C$4="IPCC",
S11*VLOOKUP($F11,'Reference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edited'!$N$10:$T$10,0))*(10^-3),$C$4="EPA",S11*VLOOKUP($F11,'Reference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BG11" s="190" cm="1">
        <f t="array" ref="BG11">_xlfn.IFS(T11="","",$C$4="IPCC",
T11*VLOOKUP($F11,'Reference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edited'!$N$10:$T$10,0))*(10^-3),$C$4="EPA",T11*VLOOKUP($F11,'Reference edited'!$B$57:$I$120,COLUMN('Reference edited'!$F$57)-COLUMN('Reference edited'!$B$57)+1,0)*VLOOKUP($F11,'Reference edited'!$B$57:$I$120,COLUMN('Reference edited'!$I$57)-COLUMN('Reference edited'!$B$57)+1,0)*(10^-6))</f>
        <v>3.3E-4</v>
      </c>
      <c r="BH11" s="199">
        <f t="shared" ref="BH11:BH29" si="3">SUM(AV11:BG11)</f>
        <v>3.96E-3</v>
      </c>
    </row>
    <row r="12" spans="2:60" ht="17.100000000000001" customHeight="1" x14ac:dyDescent="0.3">
      <c r="B12" s="742"/>
      <c r="C12" s="721"/>
      <c r="D12" s="722"/>
      <c r="E12" s="860" t="s">
        <v>686</v>
      </c>
      <c r="F12" s="117" t="s">
        <v>690</v>
      </c>
      <c r="G12" s="24"/>
      <c r="H12" s="307" t="str" cm="1">
        <f t="array" ref="H12">_xlfn.IFS(F12="","",$C$4="IPCC","t",$C$4="EPA",VLOOKUP($F12,'Reference edited'!$B$57:$I$120,COLUMN('Reference edited'!$C$57)-COLUMN('Reference edited'!$B$57)+1,0))</f>
        <v>t</v>
      </c>
      <c r="I12" s="118">
        <v>30</v>
      </c>
      <c r="J12" s="118">
        <v>30</v>
      </c>
      <c r="K12" s="118">
        <v>30</v>
      </c>
      <c r="L12" s="118">
        <v>30</v>
      </c>
      <c r="M12" s="118">
        <v>30</v>
      </c>
      <c r="N12" s="118">
        <v>30</v>
      </c>
      <c r="O12" s="118">
        <v>30</v>
      </c>
      <c r="P12" s="118">
        <v>30</v>
      </c>
      <c r="Q12" s="118">
        <v>30</v>
      </c>
      <c r="R12" s="118">
        <v>30</v>
      </c>
      <c r="S12" s="118">
        <v>30</v>
      </c>
      <c r="T12" s="118">
        <v>30</v>
      </c>
      <c r="U12" s="195">
        <f t="shared" si="0"/>
        <v>360</v>
      </c>
      <c r="V12" s="190" cm="1">
        <f t="array" ref="V12">_xlfn.IFS(I12="","",$C$4="IPCC",
I12*VLOOKUP($F12,'Reference edited'!$B$11:$T$52,COLUMN('Reference edited'!$E$11)-COLUMN('Reference edited'!$B$11)+1,0)*(10^-3)*VLOOKUP($F12,'Reference edited'!$B$11:$T$52,COLUMN('Reference edited'!$F$11)-COLUMN('Reference edited'!$B$11)+1,0)*(10^-3),$C$4="EPA",I12*VLOOKUP($F12,'Reference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W12" s="190" cm="1">
        <f t="array" ref="W12">_xlfn.IFS(J12="","",$C$4="IPCC",
J12*VLOOKUP($F12,'Reference edited'!$B$11:$T$52,COLUMN('Reference edited'!$E$11)-COLUMN('Reference edited'!$B$11)+1,0)*(10^-3)*VLOOKUP($F12,'Reference edited'!$B$11:$T$52,COLUMN('Reference edited'!$F$11)-COLUMN('Reference edited'!$B$11)+1,0)*(10^-3),$C$4="EPA",J12*VLOOKUP($F12,'Reference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X12" s="190" cm="1">
        <f t="array" ref="X12">_xlfn.IFS(K12="","",$C$4="IPCC",
K12*VLOOKUP($F12,'Reference edited'!$B$11:$T$52,COLUMN('Reference edited'!$E$11)-COLUMN('Reference edited'!$B$11)+1,0)*(10^-3)*VLOOKUP($F12,'Reference edited'!$B$11:$T$52,COLUMN('Reference edited'!$F$11)-COLUMN('Reference edited'!$B$11)+1,0)*(10^-3),$C$4="EPA",K12*VLOOKUP($F12,'Reference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Y12" s="190" cm="1">
        <f t="array" ref="Y12">_xlfn.IFS(L12="","",$C$4="IPCC",
L12*VLOOKUP($F12,'Reference edited'!$B$11:$T$52,COLUMN('Reference edited'!$E$11)-COLUMN('Reference edited'!$B$11)+1,0)*(10^-3)*VLOOKUP($F12,'Reference edited'!$B$11:$T$52,COLUMN('Reference edited'!$F$11)-COLUMN('Reference edited'!$B$11)+1,0)*(10^-3),$C$4="EPA",L12*VLOOKUP($F12,'Reference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Z12" s="190" cm="1">
        <f t="array" ref="Z12">_xlfn.IFS(M12="","",$C$4="IPCC",
M12*VLOOKUP($F12,'Reference edited'!$B$11:$T$52,COLUMN('Reference edited'!$E$11)-COLUMN('Reference edited'!$B$11)+1,0)*(10^-3)*VLOOKUP($F12,'Reference edited'!$B$11:$T$52,COLUMN('Reference edited'!$F$11)-COLUMN('Reference edited'!$B$11)+1,0)*(10^-3),$C$4="EPA",M12*VLOOKUP($F12,'Reference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AA12" s="190" cm="1">
        <f t="array" ref="AA12">_xlfn.IFS(N12="","",$C$4="IPCC",
N12*VLOOKUP($F12,'Reference edited'!$B$11:$T$52,COLUMN('Reference edited'!$E$11)-COLUMN('Reference edited'!$B$11)+1,0)*(10^-3)*VLOOKUP($F12,'Reference edited'!$B$11:$T$52,COLUMN('Reference edited'!$F$11)-COLUMN('Reference edited'!$B$11)+1,0)*(10^-3),$C$4="EPA",N12*VLOOKUP($F12,'Reference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AB12" s="190" cm="1">
        <f t="array" ref="AB12">_xlfn.IFS(O12="","",$C$4="IPCC",
O12*VLOOKUP($F12,'Reference edited'!$B$11:$T$52,COLUMN('Reference edited'!$E$11)-COLUMN('Reference edited'!$B$11)+1,0)*(10^-3)*VLOOKUP($F12,'Reference edited'!$B$11:$T$52,COLUMN('Reference edited'!$F$11)-COLUMN('Reference edited'!$B$11)+1,0)*(10^-3),$C$4="EPA",O12*VLOOKUP($F12,'Reference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AC12" s="190" cm="1">
        <f t="array" ref="AC12">_xlfn.IFS(P12="","",$C$4="IPCC",
P12*VLOOKUP($F12,'Reference edited'!$B$11:$T$52,COLUMN('Reference edited'!$E$11)-COLUMN('Reference edited'!$B$11)+1,0)*(10^-3)*VLOOKUP($F12,'Reference edited'!$B$11:$T$52,COLUMN('Reference edited'!$F$11)-COLUMN('Reference edited'!$B$11)+1,0)*(10^-3),$C$4="EPA",P12*VLOOKUP($F12,'Reference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AD12" s="190" cm="1">
        <f t="array" ref="AD12">_xlfn.IFS(Q12="","",$C$4="IPCC",
Q12*VLOOKUP($F12,'Reference edited'!$B$11:$T$52,COLUMN('Reference edited'!$E$11)-COLUMN('Reference edited'!$B$11)+1,0)*(10^-3)*VLOOKUP($F12,'Reference edited'!$B$11:$T$52,COLUMN('Reference edited'!$F$11)-COLUMN('Reference edited'!$B$11)+1,0)*(10^-3),$C$4="EPA",Q12*VLOOKUP($F12,'Reference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AE12" s="190" cm="1">
        <f t="array" ref="AE12">_xlfn.IFS(R12="","",$C$4="IPCC",
R12*VLOOKUP($F12,'Reference edited'!$B$11:$T$52,COLUMN('Reference edited'!$E$11)-COLUMN('Reference edited'!$B$11)+1,0)*(10^-3)*VLOOKUP($F12,'Reference edited'!$B$11:$T$52,COLUMN('Reference edited'!$F$11)-COLUMN('Reference edited'!$B$11)+1,0)*(10^-3),$C$4="EPA",R12*VLOOKUP($F12,'Reference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AF12" s="190" cm="1">
        <f t="array" ref="AF12">_xlfn.IFS(S12="","",$C$4="IPCC",
S12*VLOOKUP($F12,'Reference edited'!$B$11:$T$52,COLUMN('Reference edited'!$E$11)-COLUMN('Reference edited'!$B$11)+1,0)*(10^-3)*VLOOKUP($F12,'Reference edited'!$B$11:$T$52,COLUMN('Reference edited'!$F$11)-COLUMN('Reference edited'!$B$11)+1,0)*(10^-3),$C$4="EPA",S12*VLOOKUP($F12,'Reference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AG12" s="190" cm="1">
        <f t="array" ref="AG12">_xlfn.IFS(T12="","",$C$4="IPCC",
T12*VLOOKUP($F12,'Reference edited'!$B$11:$T$52,COLUMN('Reference edited'!$E$11)-COLUMN('Reference edited'!$B$11)+1,0)*(10^-3)*VLOOKUP($F12,'Reference edited'!$B$11:$T$52,COLUMN('Reference edited'!$F$11)-COLUMN('Reference edited'!$B$11)+1,0)*(10^-3),$C$4="EPA",T12*VLOOKUP($F12,'Reference edited'!$B$57:$I$120,COLUMN('Reference edited'!$F$57)-COLUMN('Reference edited'!$B$57)+1,0)*VLOOKUP($F12,'Reference edited'!$B$57:$I$120,COLUMN('Reference edited'!$G$57)-COLUMN('Reference edited'!$B$57)+1,0)*(10^-3))</f>
        <v>85.129199999999997</v>
      </c>
      <c r="AH12" s="199">
        <f t="shared" si="1"/>
        <v>1021.5503999999997</v>
      </c>
      <c r="AI12" s="190" cm="1">
        <f t="array" ref="AI12">_xlfn.IFS(I12="","",$C$4="IPCC",
I12*VLOOKUP($F12,'Reference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edited'!$G$10:$M$10,0))*(10^-3),$C$4="EPA",I12*VLOOKUP($F12,'Reference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J12" s="190" cm="1">
        <f t="array" ref="AJ12">_xlfn.IFS(J12="","",$C$4="IPCC",
J12*VLOOKUP($F12,'Reference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edited'!$G$10:$M$10,0))*(10^-3),$C$4="EPA",J12*VLOOKUP($F12,'Reference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K12" s="190" cm="1">
        <f t="array" ref="AK12">_xlfn.IFS(K12="","",$C$4="IPCC",
K12*VLOOKUP($F12,'Reference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edited'!$G$10:$M$10,0))*(10^-3),$C$4="EPA",K12*VLOOKUP($F12,'Reference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L12" s="190" cm="1">
        <f t="array" ref="AL12">_xlfn.IFS(L12="","",$C$4="IPCC",
L12*VLOOKUP($F12,'Reference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edited'!$G$10:$M$10,0))*(10^-3),$C$4="EPA",L12*VLOOKUP($F12,'Reference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M12" s="190" cm="1">
        <f t="array" ref="AM12">_xlfn.IFS(M12="","",$C$4="IPCC",
M12*VLOOKUP($F12,'Reference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edited'!$G$10:$M$10,0))*(10^-3),$C$4="EPA",M12*VLOOKUP($F12,'Reference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N12" s="190" cm="1">
        <f t="array" ref="AN12">_xlfn.IFS(N12="","",$C$4="IPCC",
N12*VLOOKUP($F12,'Reference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edited'!$G$10:$M$10,0))*(10^-3),$C$4="EPA",N12*VLOOKUP($F12,'Reference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O12" s="190" cm="1">
        <f t="array" ref="AO12">_xlfn.IFS(O12="","",$C$4="IPCC",
O12*VLOOKUP($F12,'Reference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edited'!$G$10:$M$10,0))*(10^-3),$C$4="EPA",O12*VLOOKUP($F12,'Reference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P12" s="190" cm="1">
        <f t="array" ref="AP12">_xlfn.IFS(P12="","",$C$4="IPCC",
P12*VLOOKUP($F12,'Reference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edited'!$G$10:$M$10,0))*(10^-3),$C$4="EPA",P12*VLOOKUP($F12,'Reference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Q12" s="190" cm="1">
        <f t="array" ref="AQ12">_xlfn.IFS(Q12="","",$C$4="IPCC",
Q12*VLOOKUP($F12,'Reference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edited'!$G$10:$M$10,0))*(10^-3),$C$4="EPA",Q12*VLOOKUP($F12,'Reference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R12" s="190" cm="1">
        <f t="array" ref="AR12">_xlfn.IFS(R12="","",$C$4="IPCC",
R12*VLOOKUP($F12,'Reference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edited'!$G$10:$M$10,0))*(10^-3),$C$4="EPA",R12*VLOOKUP($F12,'Reference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S12" s="190" cm="1">
        <f t="array" ref="AS12">_xlfn.IFS(S12="","",$C$4="IPCC",
S12*VLOOKUP($F12,'Reference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edited'!$G$10:$M$10,0))*(10^-3),$C$4="EPA",S12*VLOOKUP($F12,'Reference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T12" s="190" cm="1">
        <f t="array" ref="AT12">_xlfn.IFS(T12="","",$C$4="IPCC",
T12*VLOOKUP($F12,'Reference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edited'!$G$10:$M$10,0))*(10^-3),$C$4="EPA",T12*VLOOKUP($F12,'Reference edited'!$B$57:$I$120,COLUMN('Reference edited'!$F$57)-COLUMN('Reference edited'!$B$57)+1,0)*VLOOKUP($F12,'Reference edited'!$B$57:$I$120,COLUMN('Reference edited'!$H$57)-COLUMN('Reference edited'!$B$57)+1,0)*(10^-6))</f>
        <v>3.9780000000000006E-3</v>
      </c>
      <c r="AU12" s="199">
        <f t="shared" si="2"/>
        <v>4.7736000000000021E-2</v>
      </c>
      <c r="AV12" s="190" cm="1">
        <f t="array" ref="AV12">_xlfn.IFS(I12="","",$C$4="IPCC",
I12*VLOOKUP($F12,'Reference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edited'!$N$10:$T$10,0))*(10^-3),$C$4="EPA",I12*VLOOKUP($F12,'Reference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AW12" s="190" cm="1">
        <f t="array" ref="AW12">_xlfn.IFS(J12="","",$C$4="IPCC",
J12*VLOOKUP($F12,'Reference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edited'!$N$10:$T$10,0))*(10^-3),$C$4="EPA",J12*VLOOKUP($F12,'Reference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AX12" s="190" cm="1">
        <f t="array" ref="AX12">_xlfn.IFS(K12="","",$C$4="IPCC",
K12*VLOOKUP($F12,'Reference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edited'!$N$10:$T$10,0))*(10^-3),$C$4="EPA",K12*VLOOKUP($F12,'Reference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AY12" s="190" cm="1">
        <f t="array" ref="AY12">_xlfn.IFS(L12="","",$C$4="IPCC",
L12*VLOOKUP($F12,'Reference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edited'!$N$10:$T$10,0))*(10^-3),$C$4="EPA",L12*VLOOKUP($F12,'Reference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AZ12" s="190" cm="1">
        <f t="array" ref="AZ12">_xlfn.IFS(M12="","",$C$4="IPCC",
M12*VLOOKUP($F12,'Reference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edited'!$N$10:$T$10,0))*(10^-3),$C$4="EPA",M12*VLOOKUP($F12,'Reference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BA12" s="190" cm="1">
        <f t="array" ref="BA12">_xlfn.IFS(N12="","",$C$4="IPCC",
N12*VLOOKUP($F12,'Reference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edited'!$N$10:$T$10,0))*(10^-3),$C$4="EPA",N12*VLOOKUP($F12,'Reference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BB12" s="190" cm="1">
        <f t="array" ref="BB12">_xlfn.IFS(O12="","",$C$4="IPCC",
O12*VLOOKUP($F12,'Reference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edited'!$N$10:$T$10,0))*(10^-3),$C$4="EPA",O12*VLOOKUP($F12,'Reference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BC12" s="190" cm="1">
        <f t="array" ref="BC12">_xlfn.IFS(P12="","",$C$4="IPCC",
P12*VLOOKUP($F12,'Reference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edited'!$N$10:$T$10,0))*(10^-3),$C$4="EPA",P12*VLOOKUP($F12,'Reference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BD12" s="190" cm="1">
        <f t="array" ref="BD12">_xlfn.IFS(Q12="","",$C$4="IPCC",
Q12*VLOOKUP($F12,'Reference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edited'!$N$10:$T$10,0))*(10^-3),$C$4="EPA",Q12*VLOOKUP($F12,'Reference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BE12" s="190" cm="1">
        <f t="array" ref="BE12">_xlfn.IFS(R12="","",$C$4="IPCC",
R12*VLOOKUP($F12,'Reference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edited'!$N$10:$T$10,0))*(10^-3),$C$4="EPA",R12*VLOOKUP($F12,'Reference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BF12" s="190" cm="1">
        <f t="array" ref="BF12">_xlfn.IFS(S12="","",$C$4="IPCC",
S12*VLOOKUP($F12,'Reference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edited'!$N$10:$T$10,0))*(10^-3),$C$4="EPA",S12*VLOOKUP($F12,'Reference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BG12" s="190" cm="1">
        <f t="array" ref="BG12">_xlfn.IFS(T12="","",$C$4="IPCC",
T12*VLOOKUP($F12,'Reference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edited'!$N$10:$T$10,0))*(10^-3),$C$4="EPA",T12*VLOOKUP($F12,'Reference edited'!$B$57:$I$120,COLUMN('Reference edited'!$F$57)-COLUMN('Reference edited'!$B$57)+1,0)*VLOOKUP($F12,'Reference edited'!$B$57:$I$120,COLUMN('Reference edited'!$I$57)-COLUMN('Reference edited'!$B$57)+1,0)*(10^-6))</f>
        <v>7.9560000000000004E-4</v>
      </c>
      <c r="BH12" s="199">
        <f t="shared" si="3"/>
        <v>9.5472000000000039E-3</v>
      </c>
    </row>
    <row r="13" spans="2:60" ht="17.100000000000001" customHeight="1" x14ac:dyDescent="0.3">
      <c r="B13" s="742"/>
      <c r="C13" s="721"/>
      <c r="D13" s="722"/>
      <c r="E13" s="860" t="s">
        <v>687</v>
      </c>
      <c r="F13" s="117" t="s">
        <v>389</v>
      </c>
      <c r="G13" s="24"/>
      <c r="H13" s="307" t="str" cm="1">
        <f t="array" ref="H13">_xlfn.IFS(F13="","",$C$4="IPCC","t",$C$4="EPA",VLOOKUP($F13,'Reference edited'!$B$57:$I$120,COLUMN('Reference edited'!$C$57)-COLUMN('Reference edited'!$B$57)+1,0))</f>
        <v>t</v>
      </c>
      <c r="I13" s="118">
        <v>40</v>
      </c>
      <c r="J13" s="118">
        <v>40</v>
      </c>
      <c r="K13" s="118">
        <v>40</v>
      </c>
      <c r="L13" s="118">
        <v>40</v>
      </c>
      <c r="M13" s="118">
        <v>40</v>
      </c>
      <c r="N13" s="118">
        <v>40</v>
      </c>
      <c r="O13" s="118">
        <v>40</v>
      </c>
      <c r="P13" s="118">
        <v>40</v>
      </c>
      <c r="Q13" s="118">
        <v>40</v>
      </c>
      <c r="R13" s="118">
        <v>40</v>
      </c>
      <c r="S13" s="118">
        <v>40</v>
      </c>
      <c r="T13" s="118">
        <v>40</v>
      </c>
      <c r="U13" s="195">
        <f t="shared" si="0"/>
        <v>480</v>
      </c>
      <c r="V13" s="190" cm="1">
        <f t="array" ref="V13">_xlfn.IFS(I13="","",$C$4="IPCC",
I13*VLOOKUP($F13,'Reference edited'!$B$11:$T$52,COLUMN('Reference edited'!$E$11)-COLUMN('Reference edited'!$B$11)+1,0)*(10^-3)*VLOOKUP($F13,'Reference edited'!$B$11:$T$52,COLUMN('Reference edited'!$F$11)-COLUMN('Reference edited'!$B$11)+1,0)*(10^-3),$C$4="EPA",I13*VLOOKUP($F13,'Reference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W13" s="190" cm="1">
        <f t="array" ref="W13">_xlfn.IFS(J13="","",$C$4="IPCC",
J13*VLOOKUP($F13,'Reference edited'!$B$11:$T$52,COLUMN('Reference edited'!$E$11)-COLUMN('Reference edited'!$B$11)+1,0)*(10^-3)*VLOOKUP($F13,'Reference edited'!$B$11:$T$52,COLUMN('Reference edited'!$F$11)-COLUMN('Reference edited'!$B$11)+1,0)*(10^-3),$C$4="EPA",J13*VLOOKUP($F13,'Reference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X13" s="190" cm="1">
        <f t="array" ref="X13">_xlfn.IFS(K13="","",$C$4="IPCC",
K13*VLOOKUP($F13,'Reference edited'!$B$11:$T$52,COLUMN('Reference edited'!$E$11)-COLUMN('Reference edited'!$B$11)+1,0)*(10^-3)*VLOOKUP($F13,'Reference edited'!$B$11:$T$52,COLUMN('Reference edited'!$F$11)-COLUMN('Reference edited'!$B$11)+1,0)*(10^-3),$C$4="EPA",K13*VLOOKUP($F13,'Reference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Y13" s="190" cm="1">
        <f t="array" ref="Y13">_xlfn.IFS(L13="","",$C$4="IPCC",
L13*VLOOKUP($F13,'Reference edited'!$B$11:$T$52,COLUMN('Reference edited'!$E$11)-COLUMN('Reference edited'!$B$11)+1,0)*(10^-3)*VLOOKUP($F13,'Reference edited'!$B$11:$T$52,COLUMN('Reference edited'!$F$11)-COLUMN('Reference edited'!$B$11)+1,0)*(10^-3),$C$4="EPA",L13*VLOOKUP($F13,'Reference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Z13" s="190" cm="1">
        <f t="array" ref="Z13">_xlfn.IFS(M13="","",$C$4="IPCC",
M13*VLOOKUP($F13,'Reference edited'!$B$11:$T$52,COLUMN('Reference edited'!$E$11)-COLUMN('Reference edited'!$B$11)+1,0)*(10^-3)*VLOOKUP($F13,'Reference edited'!$B$11:$T$52,COLUMN('Reference edited'!$F$11)-COLUMN('Reference edited'!$B$11)+1,0)*(10^-3),$C$4="EPA",M13*VLOOKUP($F13,'Reference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AA13" s="190" cm="1">
        <f t="array" ref="AA13">_xlfn.IFS(N13="","",$C$4="IPCC",
N13*VLOOKUP($F13,'Reference edited'!$B$11:$T$52,COLUMN('Reference edited'!$E$11)-COLUMN('Reference edited'!$B$11)+1,0)*(10^-3)*VLOOKUP($F13,'Reference edited'!$B$11:$T$52,COLUMN('Reference edited'!$F$11)-COLUMN('Reference edited'!$B$11)+1,0)*(10^-3),$C$4="EPA",N13*VLOOKUP($F13,'Reference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AB13" s="190" cm="1">
        <f t="array" ref="AB13">_xlfn.IFS(O13="","",$C$4="IPCC",
O13*VLOOKUP($F13,'Reference edited'!$B$11:$T$52,COLUMN('Reference edited'!$E$11)-COLUMN('Reference edited'!$B$11)+1,0)*(10^-3)*VLOOKUP($F13,'Reference edited'!$B$11:$T$52,COLUMN('Reference edited'!$F$11)-COLUMN('Reference edited'!$B$11)+1,0)*(10^-3),$C$4="EPA",O13*VLOOKUP($F13,'Reference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AC13" s="190" cm="1">
        <f t="array" ref="AC13">_xlfn.IFS(P13="","",$C$4="IPCC",
P13*VLOOKUP($F13,'Reference edited'!$B$11:$T$52,COLUMN('Reference edited'!$E$11)-COLUMN('Reference edited'!$B$11)+1,0)*(10^-3)*VLOOKUP($F13,'Reference edited'!$B$11:$T$52,COLUMN('Reference edited'!$F$11)-COLUMN('Reference edited'!$B$11)+1,0)*(10^-3),$C$4="EPA",P13*VLOOKUP($F13,'Reference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AD13" s="190" cm="1">
        <f t="array" ref="AD13">_xlfn.IFS(Q13="","",$C$4="IPCC",
Q13*VLOOKUP($F13,'Reference edited'!$B$11:$T$52,COLUMN('Reference edited'!$E$11)-COLUMN('Reference edited'!$B$11)+1,0)*(10^-3)*VLOOKUP($F13,'Reference edited'!$B$11:$T$52,COLUMN('Reference edited'!$F$11)-COLUMN('Reference edited'!$B$11)+1,0)*(10^-3),$C$4="EPA",Q13*VLOOKUP($F13,'Reference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AE13" s="190" cm="1">
        <f t="array" ref="AE13">_xlfn.IFS(R13="","",$C$4="IPCC",
R13*VLOOKUP($F13,'Reference edited'!$B$11:$T$52,COLUMN('Reference edited'!$E$11)-COLUMN('Reference edited'!$B$11)+1,0)*(10^-3)*VLOOKUP($F13,'Reference edited'!$B$11:$T$52,COLUMN('Reference edited'!$F$11)-COLUMN('Reference edited'!$B$11)+1,0)*(10^-3),$C$4="EPA",R13*VLOOKUP($F13,'Reference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AF13" s="190" cm="1">
        <f t="array" ref="AF13">_xlfn.IFS(S13="","",$C$4="IPCC",
S13*VLOOKUP($F13,'Reference edited'!$B$11:$T$52,COLUMN('Reference edited'!$E$11)-COLUMN('Reference edited'!$B$11)+1,0)*(10^-3)*VLOOKUP($F13,'Reference edited'!$B$11:$T$52,COLUMN('Reference edited'!$F$11)-COLUMN('Reference edited'!$B$11)+1,0)*(10^-3),$C$4="EPA",S13*VLOOKUP($F13,'Reference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AG13" s="190" cm="1">
        <f t="array" ref="AG13">_xlfn.IFS(T13="","",$C$4="IPCC",
T13*VLOOKUP($F13,'Reference edited'!$B$11:$T$52,COLUMN('Reference edited'!$E$11)-COLUMN('Reference edited'!$B$11)+1,0)*(10^-3)*VLOOKUP($F13,'Reference edited'!$B$11:$T$52,COLUMN('Reference edited'!$F$11)-COLUMN('Reference edited'!$B$11)+1,0)*(10^-3),$C$4="EPA",T13*VLOOKUP($F13,'Reference edited'!$B$57:$I$120,COLUMN('Reference edited'!$F$57)-COLUMN('Reference edited'!$B$57)+1,0)*VLOOKUP($F13,'Reference edited'!$B$57:$I$120,COLUMN('Reference edited'!$G$57)-COLUMN('Reference edited'!$B$57)+1,0)*(10^-3))</f>
        <v>122.79960000000001</v>
      </c>
      <c r="AH13" s="199">
        <f t="shared" si="1"/>
        <v>1473.5952000000004</v>
      </c>
      <c r="AI13" s="190" cm="1">
        <f t="array" ref="AI13">_xlfn.IFS(I13="","",$C$4="IPCC",
I13*VLOOKUP($F13,'Reference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edited'!$G$10:$M$10,0))*(10^-3),$C$4="EPA",I13*VLOOKUP($F13,'Reference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J13" s="190" cm="1">
        <f t="array" ref="AJ13">_xlfn.IFS(J13="","",$C$4="IPCC",
J13*VLOOKUP($F13,'Reference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edited'!$G$10:$M$10,0))*(10^-3),$C$4="EPA",J13*VLOOKUP($F13,'Reference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K13" s="190" cm="1">
        <f t="array" ref="AK13">_xlfn.IFS(K13="","",$C$4="IPCC",
K13*VLOOKUP($F13,'Reference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edited'!$G$10:$M$10,0))*(10^-3),$C$4="EPA",K13*VLOOKUP($F13,'Reference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L13" s="190" cm="1">
        <f t="array" ref="AL13">_xlfn.IFS(L13="","",$C$4="IPCC",
L13*VLOOKUP($F13,'Reference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edited'!$G$10:$M$10,0))*(10^-3),$C$4="EPA",L13*VLOOKUP($F13,'Reference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M13" s="190" cm="1">
        <f t="array" ref="AM13">_xlfn.IFS(M13="","",$C$4="IPCC",
M13*VLOOKUP($F13,'Reference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edited'!$G$10:$M$10,0))*(10^-3),$C$4="EPA",M13*VLOOKUP($F13,'Reference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N13" s="190" cm="1">
        <f t="array" ref="AN13">_xlfn.IFS(N13="","",$C$4="IPCC",
N13*VLOOKUP($F13,'Reference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edited'!$G$10:$M$10,0))*(10^-3),$C$4="EPA",N13*VLOOKUP($F13,'Reference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O13" s="190" cm="1">
        <f t="array" ref="AO13">_xlfn.IFS(O13="","",$C$4="IPCC",
O13*VLOOKUP($F13,'Reference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edited'!$G$10:$M$10,0))*(10^-3),$C$4="EPA",O13*VLOOKUP($F13,'Reference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P13" s="190" cm="1">
        <f t="array" ref="AP13">_xlfn.IFS(P13="","",$C$4="IPCC",
P13*VLOOKUP($F13,'Reference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edited'!$G$10:$M$10,0))*(10^-3),$C$4="EPA",P13*VLOOKUP($F13,'Reference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Q13" s="190" cm="1">
        <f t="array" ref="AQ13">_xlfn.IFS(Q13="","",$C$4="IPCC",
Q13*VLOOKUP($F13,'Reference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edited'!$G$10:$M$10,0))*(10^-3),$C$4="EPA",Q13*VLOOKUP($F13,'Reference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R13" s="190" cm="1">
        <f t="array" ref="AR13">_xlfn.IFS(R13="","",$C$4="IPCC",
R13*VLOOKUP($F13,'Reference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edited'!$G$10:$M$10,0))*(10^-3),$C$4="EPA",R13*VLOOKUP($F13,'Reference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S13" s="190" cm="1">
        <f t="array" ref="AS13">_xlfn.IFS(S13="","",$C$4="IPCC",
S13*VLOOKUP($F13,'Reference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edited'!$G$10:$M$10,0))*(10^-3),$C$4="EPA",S13*VLOOKUP($F13,'Reference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T13" s="190" cm="1">
        <f t="array" ref="AT13">_xlfn.IFS(T13="","",$C$4="IPCC",
T13*VLOOKUP($F13,'Reference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edited'!$G$10:$M$10,0))*(10^-3),$C$4="EPA",T13*VLOOKUP($F13,'Reference edited'!$B$57:$I$120,COLUMN('Reference edited'!$F$57)-COLUMN('Reference edited'!$B$57)+1,0)*VLOOKUP($F13,'Reference edited'!$B$57:$I$120,COLUMN('Reference edited'!$H$57)-COLUMN('Reference edited'!$B$57)+1,0)*(10^-6))</f>
        <v>5.3159999999999995E-3</v>
      </c>
      <c r="AU13" s="199">
        <f t="shared" si="2"/>
        <v>6.3792000000000001E-2</v>
      </c>
      <c r="AV13" s="190" cm="1">
        <f t="array" ref="AV13">_xlfn.IFS(I13="","",$C$4="IPCC",
I13*VLOOKUP($F13,'Reference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edited'!$N$10:$T$10,0))*(10^-3),$C$4="EPA",I13*VLOOKUP($F13,'Reference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AW13" s="190" cm="1">
        <f t="array" ref="AW13">_xlfn.IFS(J13="","",$C$4="IPCC",
J13*VLOOKUP($F13,'Reference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edited'!$N$10:$T$10,0))*(10^-3),$C$4="EPA",J13*VLOOKUP($F13,'Reference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AX13" s="190" cm="1">
        <f t="array" ref="AX13">_xlfn.IFS(K13="","",$C$4="IPCC",
K13*VLOOKUP($F13,'Reference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edited'!$N$10:$T$10,0))*(10^-3),$C$4="EPA",K13*VLOOKUP($F13,'Reference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AY13" s="190" cm="1">
        <f t="array" ref="AY13">_xlfn.IFS(L13="","",$C$4="IPCC",
L13*VLOOKUP($F13,'Reference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edited'!$N$10:$T$10,0))*(10^-3),$C$4="EPA",L13*VLOOKUP($F13,'Reference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AZ13" s="190" cm="1">
        <f t="array" ref="AZ13">_xlfn.IFS(M13="","",$C$4="IPCC",
M13*VLOOKUP($F13,'Reference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edited'!$N$10:$T$10,0))*(10^-3),$C$4="EPA",M13*VLOOKUP($F13,'Reference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BA13" s="190" cm="1">
        <f t="array" ref="BA13">_xlfn.IFS(N13="","",$C$4="IPCC",
N13*VLOOKUP($F13,'Reference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edited'!$N$10:$T$10,0))*(10^-3),$C$4="EPA",N13*VLOOKUP($F13,'Reference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BB13" s="190" cm="1">
        <f t="array" ref="BB13">_xlfn.IFS(O13="","",$C$4="IPCC",
O13*VLOOKUP($F13,'Reference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edited'!$N$10:$T$10,0))*(10^-3),$C$4="EPA",O13*VLOOKUP($F13,'Reference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BC13" s="190" cm="1">
        <f t="array" ref="BC13">_xlfn.IFS(P13="","",$C$4="IPCC",
P13*VLOOKUP($F13,'Reference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edited'!$N$10:$T$10,0))*(10^-3),$C$4="EPA",P13*VLOOKUP($F13,'Reference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BD13" s="190" cm="1">
        <f t="array" ref="BD13">_xlfn.IFS(Q13="","",$C$4="IPCC",
Q13*VLOOKUP($F13,'Reference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edited'!$N$10:$T$10,0))*(10^-3),$C$4="EPA",Q13*VLOOKUP($F13,'Reference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BE13" s="190" cm="1">
        <f t="array" ref="BE13">_xlfn.IFS(R13="","",$C$4="IPCC",
R13*VLOOKUP($F13,'Reference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edited'!$N$10:$T$10,0))*(10^-3),$C$4="EPA",R13*VLOOKUP($F13,'Reference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BF13" s="190" cm="1">
        <f t="array" ref="BF13">_xlfn.IFS(S13="","",$C$4="IPCC",
S13*VLOOKUP($F13,'Reference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edited'!$N$10:$T$10,0))*(10^-3),$C$4="EPA",S13*VLOOKUP($F13,'Reference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BG13" s="190" cm="1">
        <f t="array" ref="BG13">_xlfn.IFS(T13="","",$C$4="IPCC",
T13*VLOOKUP($F13,'Reference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edited'!$N$10:$T$10,0))*(10^-3),$C$4="EPA",T13*VLOOKUP($F13,'Reference edited'!$B$57:$I$120,COLUMN('Reference edited'!$F$57)-COLUMN('Reference edited'!$B$57)+1,0)*VLOOKUP($F13,'Reference edited'!$B$57:$I$120,COLUMN('Reference edited'!$I$57)-COLUMN('Reference edited'!$B$57)+1,0)*(10^-6))</f>
        <v>1.0632E-3</v>
      </c>
      <c r="BH13" s="199">
        <f t="shared" si="3"/>
        <v>1.2758400000000001E-2</v>
      </c>
    </row>
    <row r="14" spans="2:60" ht="17.100000000000001" customHeight="1" x14ac:dyDescent="0.3">
      <c r="B14" s="742"/>
      <c r="C14" s="721"/>
      <c r="D14" s="722"/>
      <c r="E14" s="860" t="s">
        <v>688</v>
      </c>
      <c r="F14" s="117" t="s">
        <v>374</v>
      </c>
      <c r="G14" s="24"/>
      <c r="H14" s="307" t="str" cm="1">
        <f t="array" ref="H14">_xlfn.IFS(F14="","",$C$4="IPCC","t",$C$4="EPA",VLOOKUP($F14,'Reference edited'!$B$57:$I$120,COLUMN('Reference edited'!$C$57)-COLUMN('Reference edited'!$B$57)+1,0))</f>
        <v>t</v>
      </c>
      <c r="I14" s="118">
        <v>50</v>
      </c>
      <c r="J14" s="118">
        <v>50</v>
      </c>
      <c r="K14" s="118">
        <v>50</v>
      </c>
      <c r="L14" s="118">
        <v>50</v>
      </c>
      <c r="M14" s="118">
        <v>50</v>
      </c>
      <c r="N14" s="118">
        <v>50</v>
      </c>
      <c r="O14" s="118">
        <v>50</v>
      </c>
      <c r="P14" s="118">
        <v>50</v>
      </c>
      <c r="Q14" s="118">
        <v>50</v>
      </c>
      <c r="R14" s="118">
        <v>50</v>
      </c>
      <c r="S14" s="118">
        <v>50</v>
      </c>
      <c r="T14" s="118">
        <v>50</v>
      </c>
      <c r="U14" s="195">
        <f t="shared" si="0"/>
        <v>600</v>
      </c>
      <c r="V14" s="190" cm="1">
        <f t="array" ref="V14">_xlfn.IFS(I14="","",$C$4="IPCC",
I14*VLOOKUP($F14,'Reference edited'!$B$11:$T$52,COLUMN('Reference edited'!$E$11)-COLUMN('Reference edited'!$B$11)+1,0)*(10^-3)*VLOOKUP($F14,'Reference edited'!$B$11:$T$52,COLUMN('Reference edited'!$F$11)-COLUMN('Reference edited'!$B$11)+1,0)*(10^-3),$C$4="EPA",I14*VLOOKUP($F14,'Reference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W14" s="190" cm="1">
        <f t="array" ref="W14">_xlfn.IFS(J14="","",$C$4="IPCC",
J14*VLOOKUP($F14,'Reference edited'!$B$11:$T$52,COLUMN('Reference edited'!$E$11)-COLUMN('Reference edited'!$B$11)+1,0)*(10^-3)*VLOOKUP($F14,'Reference edited'!$B$11:$T$52,COLUMN('Reference edited'!$F$11)-COLUMN('Reference edited'!$B$11)+1,0)*(10^-3),$C$4="EPA",J14*VLOOKUP($F14,'Reference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X14" s="190" cm="1">
        <f t="array" ref="X14">_xlfn.IFS(K14="","",$C$4="IPCC",
K14*VLOOKUP($F14,'Reference edited'!$B$11:$T$52,COLUMN('Reference edited'!$E$11)-COLUMN('Reference edited'!$B$11)+1,0)*(10^-3)*VLOOKUP($F14,'Reference edited'!$B$11:$T$52,COLUMN('Reference edited'!$F$11)-COLUMN('Reference edited'!$B$11)+1,0)*(10^-3),$C$4="EPA",K14*VLOOKUP($F14,'Reference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Y14" s="190" cm="1">
        <f t="array" ref="Y14">_xlfn.IFS(L14="","",$C$4="IPCC",
L14*VLOOKUP($F14,'Reference edited'!$B$11:$T$52,COLUMN('Reference edited'!$E$11)-COLUMN('Reference edited'!$B$11)+1,0)*(10^-3)*VLOOKUP($F14,'Reference edited'!$B$11:$T$52,COLUMN('Reference edited'!$F$11)-COLUMN('Reference edited'!$B$11)+1,0)*(10^-3),$C$4="EPA",L14*VLOOKUP($F14,'Reference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Z14" s="190" cm="1">
        <f t="array" ref="Z14">_xlfn.IFS(M14="","",$C$4="IPCC",
M14*VLOOKUP($F14,'Reference edited'!$B$11:$T$52,COLUMN('Reference edited'!$E$11)-COLUMN('Reference edited'!$B$11)+1,0)*(10^-3)*VLOOKUP($F14,'Reference edited'!$B$11:$T$52,COLUMN('Reference edited'!$F$11)-COLUMN('Reference edited'!$B$11)+1,0)*(10^-3),$C$4="EPA",M14*VLOOKUP($F14,'Reference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AA14" s="190" cm="1">
        <f t="array" ref="AA14">_xlfn.IFS(N14="","",$C$4="IPCC",
N14*VLOOKUP($F14,'Reference edited'!$B$11:$T$52,COLUMN('Reference edited'!$E$11)-COLUMN('Reference edited'!$B$11)+1,0)*(10^-3)*VLOOKUP($F14,'Reference edited'!$B$11:$T$52,COLUMN('Reference edited'!$F$11)-COLUMN('Reference edited'!$B$11)+1,0)*(10^-3),$C$4="EPA",N14*VLOOKUP($F14,'Reference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AB14" s="190" cm="1">
        <f t="array" ref="AB14">_xlfn.IFS(O14="","",$C$4="IPCC",
O14*VLOOKUP($F14,'Reference edited'!$B$11:$T$52,COLUMN('Reference edited'!$E$11)-COLUMN('Reference edited'!$B$11)+1,0)*(10^-3)*VLOOKUP($F14,'Reference edited'!$B$11:$T$52,COLUMN('Reference edited'!$F$11)-COLUMN('Reference edited'!$B$11)+1,0)*(10^-3),$C$4="EPA",O14*VLOOKUP($F14,'Reference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AC14" s="190" cm="1">
        <f t="array" ref="AC14">_xlfn.IFS(P14="","",$C$4="IPCC",
P14*VLOOKUP($F14,'Reference edited'!$B$11:$T$52,COLUMN('Reference edited'!$E$11)-COLUMN('Reference edited'!$B$11)+1,0)*(10^-3)*VLOOKUP($F14,'Reference edited'!$B$11:$T$52,COLUMN('Reference edited'!$F$11)-COLUMN('Reference edited'!$B$11)+1,0)*(10^-3),$C$4="EPA",P14*VLOOKUP($F14,'Reference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AD14" s="190" cm="1">
        <f t="array" ref="AD14">_xlfn.IFS(Q14="","",$C$4="IPCC",
Q14*VLOOKUP($F14,'Reference edited'!$B$11:$T$52,COLUMN('Reference edited'!$E$11)-COLUMN('Reference edited'!$B$11)+1,0)*(10^-3)*VLOOKUP($F14,'Reference edited'!$B$11:$T$52,COLUMN('Reference edited'!$F$11)-COLUMN('Reference edited'!$B$11)+1,0)*(10^-3),$C$4="EPA",Q14*VLOOKUP($F14,'Reference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AE14" s="190" cm="1">
        <f t="array" ref="AE14">_xlfn.IFS(R14="","",$C$4="IPCC",
R14*VLOOKUP($F14,'Reference edited'!$B$11:$T$52,COLUMN('Reference edited'!$E$11)-COLUMN('Reference edited'!$B$11)+1,0)*(10^-3)*VLOOKUP($F14,'Reference edited'!$B$11:$T$52,COLUMN('Reference edited'!$F$11)-COLUMN('Reference edited'!$B$11)+1,0)*(10^-3),$C$4="EPA",R14*VLOOKUP($F14,'Reference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AF14" s="190" cm="1">
        <f t="array" ref="AF14">_xlfn.IFS(S14="","",$C$4="IPCC",
S14*VLOOKUP($F14,'Reference edited'!$B$11:$T$52,COLUMN('Reference edited'!$E$11)-COLUMN('Reference edited'!$B$11)+1,0)*(10^-3)*VLOOKUP($F14,'Reference edited'!$B$11:$T$52,COLUMN('Reference edited'!$F$11)-COLUMN('Reference edited'!$B$11)+1,0)*(10^-3),$C$4="EPA",S14*VLOOKUP($F14,'Reference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AG14" s="190" cm="1">
        <f t="array" ref="AG14">_xlfn.IFS(T14="","",$C$4="IPCC",
T14*VLOOKUP($F14,'Reference edited'!$B$11:$T$52,COLUMN('Reference edited'!$E$11)-COLUMN('Reference edited'!$B$11)+1,0)*(10^-3)*VLOOKUP($F14,'Reference edited'!$B$11:$T$52,COLUMN('Reference edited'!$F$11)-COLUMN('Reference edited'!$B$11)+1,0)*(10^-3),$C$4="EPA",T14*VLOOKUP($F14,'Reference edited'!$B$57:$I$120,COLUMN('Reference edited'!$F$57)-COLUMN('Reference edited'!$B$57)+1,0)*VLOOKUP($F14,'Reference edited'!$B$57:$I$120,COLUMN('Reference edited'!$G$57)-COLUMN('Reference edited'!$B$57)+1,0)*(10^-3))</f>
        <v>155.05000000000001</v>
      </c>
      <c r="AH14" s="199">
        <f t="shared" ref="AH14:AH19" si="4">SUM(V14:AG14)</f>
        <v>1860.5999999999997</v>
      </c>
      <c r="AI14" s="190" cm="1">
        <f t="array" ref="AI14">_xlfn.IFS(I14="","",$C$4="IPCC",
I14*VLOOKUP($F14,'Reference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edited'!$G$10:$M$10,0))*(10^-3),$C$4="EPA",I14*VLOOKUP($F14,'Reference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J14" s="190" cm="1">
        <f t="array" ref="AJ14">_xlfn.IFS(J14="","",$C$4="IPCC",
J14*VLOOKUP($F14,'Reference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edited'!$G$10:$M$10,0))*(10^-3),$C$4="EPA",J14*VLOOKUP($F14,'Reference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K14" s="190" cm="1">
        <f t="array" ref="AK14">_xlfn.IFS(K14="","",$C$4="IPCC",
K14*VLOOKUP($F14,'Reference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edited'!$G$10:$M$10,0))*(10^-3),$C$4="EPA",K14*VLOOKUP($F14,'Reference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L14" s="190" cm="1">
        <f t="array" ref="AL14">_xlfn.IFS(L14="","",$C$4="IPCC",
L14*VLOOKUP($F14,'Reference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edited'!$G$10:$M$10,0))*(10^-3),$C$4="EPA",L14*VLOOKUP($F14,'Reference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M14" s="190" cm="1">
        <f t="array" ref="AM14">_xlfn.IFS(M14="","",$C$4="IPCC",
M14*VLOOKUP($F14,'Reference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edited'!$G$10:$M$10,0))*(10^-3),$C$4="EPA",M14*VLOOKUP($F14,'Reference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N14" s="190" cm="1">
        <f t="array" ref="AN14">_xlfn.IFS(N14="","",$C$4="IPCC",
N14*VLOOKUP($F14,'Reference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edited'!$G$10:$M$10,0))*(10^-3),$C$4="EPA",N14*VLOOKUP($F14,'Reference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O14" s="190" cm="1">
        <f t="array" ref="AO14">_xlfn.IFS(O14="","",$C$4="IPCC",
O14*VLOOKUP($F14,'Reference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edited'!$G$10:$M$10,0))*(10^-3),$C$4="EPA",O14*VLOOKUP($F14,'Reference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P14" s="190" cm="1">
        <f t="array" ref="AP14">_xlfn.IFS(P14="","",$C$4="IPCC",
P14*VLOOKUP($F14,'Reference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edited'!$G$10:$M$10,0))*(10^-3),$C$4="EPA",P14*VLOOKUP($F14,'Reference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Q14" s="190" cm="1">
        <f t="array" ref="AQ14">_xlfn.IFS(Q14="","",$C$4="IPCC",
Q14*VLOOKUP($F14,'Reference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edited'!$G$10:$M$10,0))*(10^-3),$C$4="EPA",Q14*VLOOKUP($F14,'Reference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R14" s="190" cm="1">
        <f t="array" ref="AR14">_xlfn.IFS(R14="","",$C$4="IPCC",
R14*VLOOKUP($F14,'Reference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edited'!$G$10:$M$10,0))*(10^-3),$C$4="EPA",R14*VLOOKUP($F14,'Reference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S14" s="190" cm="1">
        <f t="array" ref="AS14">_xlfn.IFS(S14="","",$C$4="IPCC",
S14*VLOOKUP($F14,'Reference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edited'!$G$10:$M$10,0))*(10^-3),$C$4="EPA",S14*VLOOKUP($F14,'Reference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T14" s="190" cm="1">
        <f t="array" ref="AT14">_xlfn.IFS(T14="","",$C$4="IPCC",
T14*VLOOKUP($F14,'Reference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edited'!$G$10:$M$10,0))*(10^-3),$C$4="EPA",T14*VLOOKUP($F14,'Reference edited'!$B$57:$I$120,COLUMN('Reference edited'!$F$57)-COLUMN('Reference edited'!$B$57)+1,0)*VLOOKUP($F14,'Reference edited'!$B$57:$I$120,COLUMN('Reference edited'!$H$57)-COLUMN('Reference edited'!$B$57)+1,0)*(10^-6))</f>
        <v>6.6449999999999999E-3</v>
      </c>
      <c r="AU14" s="199">
        <f t="shared" ref="AU14:AU19" si="5">SUM(AI14:AT14)</f>
        <v>7.9739999999999991E-2</v>
      </c>
      <c r="AV14" s="190" cm="1">
        <f t="array" ref="AV14">_xlfn.IFS(I14="","",$C$4="IPCC",
I14*VLOOKUP($F14,'Reference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edited'!$N$10:$T$10,0))*(10^-3),$C$4="EPA",I14*VLOOKUP($F14,'Reference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AW14" s="190" cm="1">
        <f t="array" ref="AW14">_xlfn.IFS(J14="","",$C$4="IPCC",
J14*VLOOKUP($F14,'Reference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edited'!$N$10:$T$10,0))*(10^-3),$C$4="EPA",J14*VLOOKUP($F14,'Reference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AX14" s="190" cm="1">
        <f t="array" ref="AX14">_xlfn.IFS(K14="","",$C$4="IPCC",
K14*VLOOKUP($F14,'Reference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edited'!$N$10:$T$10,0))*(10^-3),$C$4="EPA",K14*VLOOKUP($F14,'Reference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AY14" s="190" cm="1">
        <f t="array" ref="AY14">_xlfn.IFS(L14="","",$C$4="IPCC",
L14*VLOOKUP($F14,'Reference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edited'!$N$10:$T$10,0))*(10^-3),$C$4="EPA",L14*VLOOKUP($F14,'Reference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AZ14" s="190" cm="1">
        <f t="array" ref="AZ14">_xlfn.IFS(M14="","",$C$4="IPCC",
M14*VLOOKUP($F14,'Reference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edited'!$N$10:$T$10,0))*(10^-3),$C$4="EPA",M14*VLOOKUP($F14,'Reference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BA14" s="190" cm="1">
        <f t="array" ref="BA14">_xlfn.IFS(N14="","",$C$4="IPCC",
N14*VLOOKUP($F14,'Reference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edited'!$N$10:$T$10,0))*(10^-3),$C$4="EPA",N14*VLOOKUP($F14,'Reference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BB14" s="190" cm="1">
        <f t="array" ref="BB14">_xlfn.IFS(O14="","",$C$4="IPCC",
O14*VLOOKUP($F14,'Reference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edited'!$N$10:$T$10,0))*(10^-3),$C$4="EPA",O14*VLOOKUP($F14,'Reference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BC14" s="190" cm="1">
        <f t="array" ref="BC14">_xlfn.IFS(P14="","",$C$4="IPCC",
P14*VLOOKUP($F14,'Reference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edited'!$N$10:$T$10,0))*(10^-3),$C$4="EPA",P14*VLOOKUP($F14,'Reference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BD14" s="190" cm="1">
        <f t="array" ref="BD14">_xlfn.IFS(Q14="","",$C$4="IPCC",
Q14*VLOOKUP($F14,'Reference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edited'!$N$10:$T$10,0))*(10^-3),$C$4="EPA",Q14*VLOOKUP($F14,'Reference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BE14" s="190" cm="1">
        <f t="array" ref="BE14">_xlfn.IFS(R14="","",$C$4="IPCC",
R14*VLOOKUP($F14,'Reference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edited'!$N$10:$T$10,0))*(10^-3),$C$4="EPA",R14*VLOOKUP($F14,'Reference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BF14" s="190" cm="1">
        <f t="array" ref="BF14">_xlfn.IFS(S14="","",$C$4="IPCC",
S14*VLOOKUP($F14,'Reference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edited'!$N$10:$T$10,0))*(10^-3),$C$4="EPA",S14*VLOOKUP($F14,'Reference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BG14" s="190" cm="1">
        <f t="array" ref="BG14">_xlfn.IFS(T14="","",$C$4="IPCC",
T14*VLOOKUP($F14,'Reference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edited'!$N$10:$T$10,0))*(10^-3),$C$4="EPA",T14*VLOOKUP($F14,'Reference edited'!$B$57:$I$120,COLUMN('Reference edited'!$F$57)-COLUMN('Reference edited'!$B$57)+1,0)*VLOOKUP($F14,'Reference edited'!$B$57:$I$120,COLUMN('Reference edited'!$I$57)-COLUMN('Reference edited'!$B$57)+1,0)*(10^-6))</f>
        <v>1.3289999999999999E-3</v>
      </c>
      <c r="BH14" s="199">
        <f t="shared" ref="BH14:BH19" si="6">SUM(AV14:BG14)</f>
        <v>1.5948E-2</v>
      </c>
    </row>
    <row r="15" spans="2:60" ht="17.100000000000001" customHeight="1" x14ac:dyDescent="0.3">
      <c r="B15" s="742"/>
      <c r="C15" s="721"/>
      <c r="D15" s="722"/>
      <c r="E15" s="860" t="s">
        <v>689</v>
      </c>
      <c r="F15" s="117" t="s">
        <v>600</v>
      </c>
      <c r="G15" s="24"/>
      <c r="H15" s="307" t="str" cm="1">
        <f t="array" ref="H15">_xlfn.IFS(F15="","",$C$4="IPCC","t",$C$4="EPA",VLOOKUP($F15,'Reference edited'!$B$57:$I$120,COLUMN('Reference edited'!$C$57)-COLUMN('Reference edited'!$B$57)+1,0))</f>
        <v>t</v>
      </c>
      <c r="I15" s="118">
        <v>60</v>
      </c>
      <c r="J15" s="118">
        <v>60</v>
      </c>
      <c r="K15" s="118">
        <v>60</v>
      </c>
      <c r="L15" s="118">
        <v>60</v>
      </c>
      <c r="M15" s="118">
        <v>60</v>
      </c>
      <c r="N15" s="118">
        <v>60</v>
      </c>
      <c r="O15" s="118">
        <v>60</v>
      </c>
      <c r="P15" s="118">
        <v>60</v>
      </c>
      <c r="Q15" s="118">
        <v>60</v>
      </c>
      <c r="R15" s="118">
        <v>60</v>
      </c>
      <c r="S15" s="118">
        <v>60</v>
      </c>
      <c r="T15" s="118">
        <v>60</v>
      </c>
      <c r="U15" s="195">
        <f t="shared" si="0"/>
        <v>720</v>
      </c>
      <c r="V15" s="190" cm="1">
        <f t="array" ref="V15">_xlfn.IFS(I15="","",$C$4="IPCC",
I15*VLOOKUP($F15,'Reference edited'!$B$11:$T$52,COLUMN('Reference edited'!$E$11)-COLUMN('Reference edited'!$B$11)+1,0)*(10^-3)*VLOOKUP($F15,'Reference edited'!$B$11:$T$52,COLUMN('Reference edited'!$F$11)-COLUMN('Reference edited'!$B$11)+1,0)*(10^-3),$C$4="EPA",I15*VLOOKUP($F15,'Reference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W15" s="190" cm="1">
        <f t="array" ref="W15">_xlfn.IFS(J15="","",$C$4="IPCC",
J15*VLOOKUP($F15,'Reference edited'!$B$11:$T$52,COLUMN('Reference edited'!$E$11)-COLUMN('Reference edited'!$B$11)+1,0)*(10^-3)*VLOOKUP($F15,'Reference edited'!$B$11:$T$52,COLUMN('Reference edited'!$F$11)-COLUMN('Reference edited'!$B$11)+1,0)*(10^-3),$C$4="EPA",J15*VLOOKUP($F15,'Reference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X15" s="190" cm="1">
        <f t="array" ref="X15">_xlfn.IFS(K15="","",$C$4="IPCC",
K15*VLOOKUP($F15,'Reference edited'!$B$11:$T$52,COLUMN('Reference edited'!$E$11)-COLUMN('Reference edited'!$B$11)+1,0)*(10^-3)*VLOOKUP($F15,'Reference edited'!$B$11:$T$52,COLUMN('Reference edited'!$F$11)-COLUMN('Reference edited'!$B$11)+1,0)*(10^-3),$C$4="EPA",K15*VLOOKUP($F15,'Reference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Y15" s="190" cm="1">
        <f t="array" ref="Y15">_xlfn.IFS(L15="","",$C$4="IPCC",
L15*VLOOKUP($F15,'Reference edited'!$B$11:$T$52,COLUMN('Reference edited'!$E$11)-COLUMN('Reference edited'!$B$11)+1,0)*(10^-3)*VLOOKUP($F15,'Reference edited'!$B$11:$T$52,COLUMN('Reference edited'!$F$11)-COLUMN('Reference edited'!$B$11)+1,0)*(10^-3),$C$4="EPA",L15*VLOOKUP($F15,'Reference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Z15" s="190" cm="1">
        <f t="array" ref="Z15">_xlfn.IFS(M15="","",$C$4="IPCC",
M15*VLOOKUP($F15,'Reference edited'!$B$11:$T$52,COLUMN('Reference edited'!$E$11)-COLUMN('Reference edited'!$B$11)+1,0)*(10^-3)*VLOOKUP($F15,'Reference edited'!$B$11:$T$52,COLUMN('Reference edited'!$F$11)-COLUMN('Reference edited'!$B$11)+1,0)*(10^-3),$C$4="EPA",M15*VLOOKUP($F15,'Reference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AA15" s="190" cm="1">
        <f t="array" ref="AA15">_xlfn.IFS(N15="","",$C$4="IPCC",
N15*VLOOKUP($F15,'Reference edited'!$B$11:$T$52,COLUMN('Reference edited'!$E$11)-COLUMN('Reference edited'!$B$11)+1,0)*(10^-3)*VLOOKUP($F15,'Reference edited'!$B$11:$T$52,COLUMN('Reference edited'!$F$11)-COLUMN('Reference edited'!$B$11)+1,0)*(10^-3),$C$4="EPA",N15*VLOOKUP($F15,'Reference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AB15" s="190" cm="1">
        <f t="array" ref="AB15">_xlfn.IFS(O15="","",$C$4="IPCC",
O15*VLOOKUP($F15,'Reference edited'!$B$11:$T$52,COLUMN('Reference edited'!$E$11)-COLUMN('Reference edited'!$B$11)+1,0)*(10^-3)*VLOOKUP($F15,'Reference edited'!$B$11:$T$52,COLUMN('Reference edited'!$F$11)-COLUMN('Reference edited'!$B$11)+1,0)*(10^-3),$C$4="EPA",O15*VLOOKUP($F15,'Reference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AC15" s="190" cm="1">
        <f t="array" ref="AC15">_xlfn.IFS(P15="","",$C$4="IPCC",
P15*VLOOKUP($F15,'Reference edited'!$B$11:$T$52,COLUMN('Reference edited'!$E$11)-COLUMN('Reference edited'!$B$11)+1,0)*(10^-3)*VLOOKUP($F15,'Reference edited'!$B$11:$T$52,COLUMN('Reference edited'!$F$11)-COLUMN('Reference edited'!$B$11)+1,0)*(10^-3),$C$4="EPA",P15*VLOOKUP($F15,'Reference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AD15" s="190" cm="1">
        <f t="array" ref="AD15">_xlfn.IFS(Q15="","",$C$4="IPCC",
Q15*VLOOKUP($F15,'Reference edited'!$B$11:$T$52,COLUMN('Reference edited'!$E$11)-COLUMN('Reference edited'!$B$11)+1,0)*(10^-3)*VLOOKUP($F15,'Reference edited'!$B$11:$T$52,COLUMN('Reference edited'!$F$11)-COLUMN('Reference edited'!$B$11)+1,0)*(10^-3),$C$4="EPA",Q15*VLOOKUP($F15,'Reference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AE15" s="190" cm="1">
        <f t="array" ref="AE15">_xlfn.IFS(R15="","",$C$4="IPCC",
R15*VLOOKUP($F15,'Reference edited'!$B$11:$T$52,COLUMN('Reference edited'!$E$11)-COLUMN('Reference edited'!$B$11)+1,0)*(10^-3)*VLOOKUP($F15,'Reference edited'!$B$11:$T$52,COLUMN('Reference edited'!$F$11)-COLUMN('Reference edited'!$B$11)+1,0)*(10^-3),$C$4="EPA",R15*VLOOKUP($F15,'Reference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AF15" s="190" cm="1">
        <f t="array" ref="AF15">_xlfn.IFS(S15="","",$C$4="IPCC",
S15*VLOOKUP($F15,'Reference edited'!$B$11:$T$52,COLUMN('Reference edited'!$E$11)-COLUMN('Reference edited'!$B$11)+1,0)*(10^-3)*VLOOKUP($F15,'Reference edited'!$B$11:$T$52,COLUMN('Reference edited'!$F$11)-COLUMN('Reference edited'!$B$11)+1,0)*(10^-3),$C$4="EPA",S15*VLOOKUP($F15,'Reference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AG15" s="190" cm="1">
        <f t="array" ref="AG15">_xlfn.IFS(T15="","",$C$4="IPCC",
T15*VLOOKUP($F15,'Reference edited'!$B$11:$T$52,COLUMN('Reference edited'!$E$11)-COLUMN('Reference edited'!$B$11)+1,0)*(10^-3)*VLOOKUP($F15,'Reference edited'!$B$11:$T$52,COLUMN('Reference edited'!$F$11)-COLUMN('Reference edited'!$B$11)+1,0)*(10^-3),$C$4="EPA",T15*VLOOKUP($F15,'Reference edited'!$B$57:$I$120,COLUMN('Reference edited'!$F$57)-COLUMN('Reference edited'!$B$57)+1,0)*VLOOKUP($F15,'Reference edited'!$B$57:$I$120,COLUMN('Reference edited'!$G$57)-COLUMN('Reference edited'!$B$57)+1,0)*(10^-3))</f>
        <v>186.06</v>
      </c>
      <c r="AH15" s="199">
        <f t="shared" si="4"/>
        <v>2232.7199999999998</v>
      </c>
      <c r="AI15" s="190" cm="1">
        <f t="array" ref="AI15">_xlfn.IFS(I15="","",$C$4="IPCC",
I15*VLOOKUP($F15,'Reference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edited'!$G$10:$M$10,0))*(10^-3),$C$4="EPA",I15*VLOOKUP($F15,'Reference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J15" s="190" cm="1">
        <f t="array" ref="AJ15">_xlfn.IFS(J15="","",$C$4="IPCC",
J15*VLOOKUP($F15,'Reference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edited'!$G$10:$M$10,0))*(10^-3),$C$4="EPA",J15*VLOOKUP($F15,'Reference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K15" s="190" cm="1">
        <f t="array" ref="AK15">_xlfn.IFS(K15="","",$C$4="IPCC",
K15*VLOOKUP($F15,'Reference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edited'!$G$10:$M$10,0))*(10^-3),$C$4="EPA",K15*VLOOKUP($F15,'Reference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L15" s="190" cm="1">
        <f t="array" ref="AL15">_xlfn.IFS(L15="","",$C$4="IPCC",
L15*VLOOKUP($F15,'Reference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edited'!$G$10:$M$10,0))*(10^-3),$C$4="EPA",L15*VLOOKUP($F15,'Reference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M15" s="190" cm="1">
        <f t="array" ref="AM15">_xlfn.IFS(M15="","",$C$4="IPCC",
M15*VLOOKUP($F15,'Reference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edited'!$G$10:$M$10,0))*(10^-3),$C$4="EPA",M15*VLOOKUP($F15,'Reference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N15" s="190" cm="1">
        <f t="array" ref="AN15">_xlfn.IFS(N15="","",$C$4="IPCC",
N15*VLOOKUP($F15,'Reference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edited'!$G$10:$M$10,0))*(10^-3),$C$4="EPA",N15*VLOOKUP($F15,'Reference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O15" s="190" cm="1">
        <f t="array" ref="AO15">_xlfn.IFS(O15="","",$C$4="IPCC",
O15*VLOOKUP($F15,'Reference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edited'!$G$10:$M$10,0))*(10^-3),$C$4="EPA",O15*VLOOKUP($F15,'Reference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P15" s="190" cm="1">
        <f t="array" ref="AP15">_xlfn.IFS(P15="","",$C$4="IPCC",
P15*VLOOKUP($F15,'Reference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edited'!$G$10:$M$10,0))*(10^-3),$C$4="EPA",P15*VLOOKUP($F15,'Reference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Q15" s="190" cm="1">
        <f t="array" ref="AQ15">_xlfn.IFS(Q15="","",$C$4="IPCC",
Q15*VLOOKUP($F15,'Reference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edited'!$G$10:$M$10,0))*(10^-3),$C$4="EPA",Q15*VLOOKUP($F15,'Reference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R15" s="190" cm="1">
        <f t="array" ref="AR15">_xlfn.IFS(R15="","",$C$4="IPCC",
R15*VLOOKUP($F15,'Reference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edited'!$G$10:$M$10,0))*(10^-3),$C$4="EPA",R15*VLOOKUP($F15,'Reference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S15" s="190" cm="1">
        <f t="array" ref="AS15">_xlfn.IFS(S15="","",$C$4="IPCC",
S15*VLOOKUP($F15,'Reference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edited'!$G$10:$M$10,0))*(10^-3),$C$4="EPA",S15*VLOOKUP($F15,'Reference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T15" s="190" cm="1">
        <f t="array" ref="AT15">_xlfn.IFS(T15="","",$C$4="IPCC",
T15*VLOOKUP($F15,'Reference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edited'!$G$10:$M$10,0))*(10^-3),$C$4="EPA",T15*VLOOKUP($F15,'Reference edited'!$B$57:$I$120,COLUMN('Reference edited'!$F$57)-COLUMN('Reference edited'!$B$57)+1,0)*VLOOKUP($F15,'Reference edited'!$B$57:$I$120,COLUMN('Reference edited'!$H$57)-COLUMN('Reference edited'!$B$57)+1,0)*(10^-6))</f>
        <v>7.9740000000000002E-3</v>
      </c>
      <c r="AU15" s="199">
        <f t="shared" si="5"/>
        <v>9.5687999999999981E-2</v>
      </c>
      <c r="AV15" s="190" cm="1">
        <f t="array" ref="AV15">_xlfn.IFS(I15="","",$C$4="IPCC",
I15*VLOOKUP($F15,'Reference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edited'!$N$10:$T$10,0))*(10^-3),$C$4="EPA",I15*VLOOKUP($F15,'Reference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AW15" s="190" cm="1">
        <f t="array" ref="AW15">_xlfn.IFS(J15="","",$C$4="IPCC",
J15*VLOOKUP($F15,'Reference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edited'!$N$10:$T$10,0))*(10^-3),$C$4="EPA",J15*VLOOKUP($F15,'Reference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AX15" s="190" cm="1">
        <f t="array" ref="AX15">_xlfn.IFS(K15="","",$C$4="IPCC",
K15*VLOOKUP($F15,'Reference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edited'!$N$10:$T$10,0))*(10^-3),$C$4="EPA",K15*VLOOKUP($F15,'Reference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AY15" s="190" cm="1">
        <f t="array" ref="AY15">_xlfn.IFS(L15="","",$C$4="IPCC",
L15*VLOOKUP($F15,'Reference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edited'!$N$10:$T$10,0))*(10^-3),$C$4="EPA",L15*VLOOKUP($F15,'Reference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AZ15" s="190" cm="1">
        <f t="array" ref="AZ15">_xlfn.IFS(M15="","",$C$4="IPCC",
M15*VLOOKUP($F15,'Reference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edited'!$N$10:$T$10,0))*(10^-3),$C$4="EPA",M15*VLOOKUP($F15,'Reference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BA15" s="190" cm="1">
        <f t="array" ref="BA15">_xlfn.IFS(N15="","",$C$4="IPCC",
N15*VLOOKUP($F15,'Reference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edited'!$N$10:$T$10,0))*(10^-3),$C$4="EPA",N15*VLOOKUP($F15,'Reference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BB15" s="190" cm="1">
        <f t="array" ref="BB15">_xlfn.IFS(O15="","",$C$4="IPCC",
O15*VLOOKUP($F15,'Reference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edited'!$N$10:$T$10,0))*(10^-3),$C$4="EPA",O15*VLOOKUP($F15,'Reference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BC15" s="190" cm="1">
        <f t="array" ref="BC15">_xlfn.IFS(P15="","",$C$4="IPCC",
P15*VLOOKUP($F15,'Reference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edited'!$N$10:$T$10,0))*(10^-3),$C$4="EPA",P15*VLOOKUP($F15,'Reference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BD15" s="190" cm="1">
        <f t="array" ref="BD15">_xlfn.IFS(Q15="","",$C$4="IPCC",
Q15*VLOOKUP($F15,'Reference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edited'!$N$10:$T$10,0))*(10^-3),$C$4="EPA",Q15*VLOOKUP($F15,'Reference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BE15" s="190" cm="1">
        <f t="array" ref="BE15">_xlfn.IFS(R15="","",$C$4="IPCC",
R15*VLOOKUP($F15,'Reference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edited'!$N$10:$T$10,0))*(10^-3),$C$4="EPA",R15*VLOOKUP($F15,'Reference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BF15" s="190" cm="1">
        <f t="array" ref="BF15">_xlfn.IFS(S15="","",$C$4="IPCC",
S15*VLOOKUP($F15,'Reference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edited'!$N$10:$T$10,0))*(10^-3),$C$4="EPA",S15*VLOOKUP($F15,'Reference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BG15" s="190" cm="1">
        <f t="array" ref="BG15">_xlfn.IFS(T15="","",$C$4="IPCC",
T15*VLOOKUP($F15,'Reference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edited'!$N$10:$T$10,0))*(10^-3),$C$4="EPA",T15*VLOOKUP($F15,'Reference edited'!$B$57:$I$120,COLUMN('Reference edited'!$F$57)-COLUMN('Reference edited'!$B$57)+1,0)*VLOOKUP($F15,'Reference edited'!$B$57:$I$120,COLUMN('Reference edited'!$I$57)-COLUMN('Reference edited'!$B$57)+1,0)*(10^-6))</f>
        <v>1.5948E-3</v>
      </c>
      <c r="BH15" s="199">
        <f t="shared" si="6"/>
        <v>1.9137600000000001E-2</v>
      </c>
    </row>
    <row r="16" spans="2:60" ht="17.100000000000001" customHeight="1" x14ac:dyDescent="0.3">
      <c r="B16" s="742"/>
      <c r="C16" s="721"/>
      <c r="D16" s="722"/>
      <c r="E16" s="860"/>
      <c r="F16" s="117"/>
      <c r="G16" s="24"/>
      <c r="H16" s="307" t="str" cm="1">
        <f t="array" ref="H16">_xlfn.IFS(F16="","",$C$4="IPCC","t",$C$4="EPA",VLOOKUP($F16,'Reference edited'!$B$57:$I$120,COLUMN('Reference edited'!$C$57)-COLUMN('Reference edited'!$B$57)+1,0))</f>
        <v/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95">
        <f t="shared" si="0"/>
        <v>0</v>
      </c>
      <c r="V16" s="190" t="str" cm="1">
        <f t="array" ref="V16">_xlfn.IFS(I16="","",$C$4="IPCC",
I16*VLOOKUP($F16,'Reference edited'!$B$11:$T$52,COLUMN('Reference edited'!$E$11)-COLUMN('Reference edited'!$B$11)+1,0)*(10^-3)*VLOOKUP($F16,'Reference edited'!$B$11:$T$52,COLUMN('Reference edited'!$F$11)-COLUMN('Reference edited'!$B$11)+1,0)*(10^-3),$C$4="EPA",I16*VLOOKUP($F16,'Reference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W16" s="190" t="str" cm="1">
        <f t="array" ref="W16">_xlfn.IFS(J16="","",$C$4="IPCC",
J16*VLOOKUP($F16,'Reference edited'!$B$11:$T$52,COLUMN('Reference edited'!$E$11)-COLUMN('Reference edited'!$B$11)+1,0)*(10^-3)*VLOOKUP($F16,'Reference edited'!$B$11:$T$52,COLUMN('Reference edited'!$F$11)-COLUMN('Reference edited'!$B$11)+1,0)*(10^-3),$C$4="EPA",J16*VLOOKUP($F16,'Reference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X16" s="190" t="str" cm="1">
        <f t="array" ref="X16">_xlfn.IFS(K16="","",$C$4="IPCC",
K16*VLOOKUP($F16,'Reference edited'!$B$11:$T$52,COLUMN('Reference edited'!$E$11)-COLUMN('Reference edited'!$B$11)+1,0)*(10^-3)*VLOOKUP($F16,'Reference edited'!$B$11:$T$52,COLUMN('Reference edited'!$F$11)-COLUMN('Reference edited'!$B$11)+1,0)*(10^-3),$C$4="EPA",K16*VLOOKUP($F16,'Reference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Y16" s="190" t="str" cm="1">
        <f t="array" ref="Y16">_xlfn.IFS(L16="","",$C$4="IPCC",
L16*VLOOKUP($F16,'Reference edited'!$B$11:$T$52,COLUMN('Reference edited'!$E$11)-COLUMN('Reference edited'!$B$11)+1,0)*(10^-3)*VLOOKUP($F16,'Reference edited'!$B$11:$T$52,COLUMN('Reference edited'!$F$11)-COLUMN('Reference edited'!$B$11)+1,0)*(10^-3),$C$4="EPA",L16*VLOOKUP($F16,'Reference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Z16" s="190" t="str" cm="1">
        <f t="array" ref="Z16">_xlfn.IFS(M16="","",$C$4="IPCC",
M16*VLOOKUP($F16,'Reference edited'!$B$11:$T$52,COLUMN('Reference edited'!$E$11)-COLUMN('Reference edited'!$B$11)+1,0)*(10^-3)*VLOOKUP($F16,'Reference edited'!$B$11:$T$52,COLUMN('Reference edited'!$F$11)-COLUMN('Reference edited'!$B$11)+1,0)*(10^-3),$C$4="EPA",M16*VLOOKUP($F16,'Reference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A16" s="190" t="str" cm="1">
        <f t="array" ref="AA16">_xlfn.IFS(N16="","",$C$4="IPCC",
N16*VLOOKUP($F16,'Reference edited'!$B$11:$T$52,COLUMN('Reference edited'!$E$11)-COLUMN('Reference edited'!$B$11)+1,0)*(10^-3)*VLOOKUP($F16,'Reference edited'!$B$11:$T$52,COLUMN('Reference edited'!$F$11)-COLUMN('Reference edited'!$B$11)+1,0)*(10^-3),$C$4="EPA",N16*VLOOKUP($F16,'Reference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B16" s="190" t="str" cm="1">
        <f t="array" ref="AB16">_xlfn.IFS(O16="","",$C$4="IPCC",
O16*VLOOKUP($F16,'Reference edited'!$B$11:$T$52,COLUMN('Reference edited'!$E$11)-COLUMN('Reference edited'!$B$11)+1,0)*(10^-3)*VLOOKUP($F16,'Reference edited'!$B$11:$T$52,COLUMN('Reference edited'!$F$11)-COLUMN('Reference edited'!$B$11)+1,0)*(10^-3),$C$4="EPA",O16*VLOOKUP($F16,'Reference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C16" s="190" t="str" cm="1">
        <f t="array" ref="AC16">_xlfn.IFS(P16="","",$C$4="IPCC",
P16*VLOOKUP($F16,'Reference edited'!$B$11:$T$52,COLUMN('Reference edited'!$E$11)-COLUMN('Reference edited'!$B$11)+1,0)*(10^-3)*VLOOKUP($F16,'Reference edited'!$B$11:$T$52,COLUMN('Reference edited'!$F$11)-COLUMN('Reference edited'!$B$11)+1,0)*(10^-3),$C$4="EPA",P16*VLOOKUP($F16,'Reference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D16" s="190" t="str" cm="1">
        <f t="array" ref="AD16">_xlfn.IFS(Q16="","",$C$4="IPCC",
Q16*VLOOKUP($F16,'Reference edited'!$B$11:$T$52,COLUMN('Reference edited'!$E$11)-COLUMN('Reference edited'!$B$11)+1,0)*(10^-3)*VLOOKUP($F16,'Reference edited'!$B$11:$T$52,COLUMN('Reference edited'!$F$11)-COLUMN('Reference edited'!$B$11)+1,0)*(10^-3),$C$4="EPA",Q16*VLOOKUP($F16,'Reference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E16" s="190" t="str" cm="1">
        <f t="array" ref="AE16">_xlfn.IFS(R16="","",$C$4="IPCC",
R16*VLOOKUP($F16,'Reference edited'!$B$11:$T$52,COLUMN('Reference edited'!$E$11)-COLUMN('Reference edited'!$B$11)+1,0)*(10^-3)*VLOOKUP($F16,'Reference edited'!$B$11:$T$52,COLUMN('Reference edited'!$F$11)-COLUMN('Reference edited'!$B$11)+1,0)*(10^-3),$C$4="EPA",R16*VLOOKUP($F16,'Reference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F16" s="190" t="str" cm="1">
        <f t="array" ref="AF16">_xlfn.IFS(S16="","",$C$4="IPCC",
S16*VLOOKUP($F16,'Reference edited'!$B$11:$T$52,COLUMN('Reference edited'!$E$11)-COLUMN('Reference edited'!$B$11)+1,0)*(10^-3)*VLOOKUP($F16,'Reference edited'!$B$11:$T$52,COLUMN('Reference edited'!$F$11)-COLUMN('Reference edited'!$B$11)+1,0)*(10^-3),$C$4="EPA",S16*VLOOKUP($F16,'Reference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G16" s="190" t="str" cm="1">
        <f t="array" ref="AG16">_xlfn.IFS(T16="","",$C$4="IPCC",
T16*VLOOKUP($F16,'Reference edited'!$B$11:$T$52,COLUMN('Reference edited'!$E$11)-COLUMN('Reference edited'!$B$11)+1,0)*(10^-3)*VLOOKUP($F16,'Reference edited'!$B$11:$T$52,COLUMN('Reference edited'!$F$11)-COLUMN('Reference edited'!$B$11)+1,0)*(10^-3),$C$4="EPA",T16*VLOOKUP($F16,'Reference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H16" s="199">
        <f t="shared" si="4"/>
        <v>0</v>
      </c>
      <c r="AI16" s="190" t="str" cm="1">
        <f t="array" ref="AI16">_xlfn.IFS(I16="","",$C$4="IPCC",
I16*VLOOKUP($F16,'Reference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edited'!$G$10:$M$10,0))*(10^-3),$C$4="EPA",I16*VLOOKUP($F16,'Reference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J16" s="190" t="str" cm="1">
        <f t="array" ref="AJ16">_xlfn.IFS(J16="","",$C$4="IPCC",
J16*VLOOKUP($F16,'Reference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edited'!$G$10:$M$10,0))*(10^-3),$C$4="EPA",J16*VLOOKUP($F16,'Reference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K16" s="190" t="str" cm="1">
        <f t="array" ref="AK16">_xlfn.IFS(K16="","",$C$4="IPCC",
K16*VLOOKUP($F16,'Reference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edited'!$G$10:$M$10,0))*(10^-3),$C$4="EPA",K16*VLOOKUP($F16,'Reference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L16" s="190" t="str" cm="1">
        <f t="array" ref="AL16">_xlfn.IFS(L16="","",$C$4="IPCC",
L16*VLOOKUP($F16,'Reference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edited'!$G$10:$M$10,0))*(10^-3),$C$4="EPA",L16*VLOOKUP($F16,'Reference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M16" s="190" t="str" cm="1">
        <f t="array" ref="AM16">_xlfn.IFS(M16="","",$C$4="IPCC",
M16*VLOOKUP($F16,'Reference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edited'!$G$10:$M$10,0))*(10^-3),$C$4="EPA",M16*VLOOKUP($F16,'Reference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N16" s="190" t="str" cm="1">
        <f t="array" ref="AN16">_xlfn.IFS(N16="","",$C$4="IPCC",
N16*VLOOKUP($F16,'Reference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edited'!$G$10:$M$10,0))*(10^-3),$C$4="EPA",N16*VLOOKUP($F16,'Reference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O16" s="190" t="str" cm="1">
        <f t="array" ref="AO16">_xlfn.IFS(O16="","",$C$4="IPCC",
O16*VLOOKUP($F16,'Reference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edited'!$G$10:$M$10,0))*(10^-3),$C$4="EPA",O16*VLOOKUP($F16,'Reference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P16" s="190" t="str" cm="1">
        <f t="array" ref="AP16">_xlfn.IFS(P16="","",$C$4="IPCC",
P16*VLOOKUP($F16,'Reference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edited'!$G$10:$M$10,0))*(10^-3),$C$4="EPA",P16*VLOOKUP($F16,'Reference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Q16" s="190" t="str" cm="1">
        <f t="array" ref="AQ16">_xlfn.IFS(Q16="","",$C$4="IPCC",
Q16*VLOOKUP($F16,'Reference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edited'!$G$10:$M$10,0))*(10^-3),$C$4="EPA",Q16*VLOOKUP($F16,'Reference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R16" s="190" t="str" cm="1">
        <f t="array" ref="AR16">_xlfn.IFS(R16="","",$C$4="IPCC",
R16*VLOOKUP($F16,'Reference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edited'!$G$10:$M$10,0))*(10^-3),$C$4="EPA",R16*VLOOKUP($F16,'Reference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S16" s="190" t="str" cm="1">
        <f t="array" ref="AS16">_xlfn.IFS(S16="","",$C$4="IPCC",
S16*VLOOKUP($F16,'Reference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edited'!$G$10:$M$10,0))*(10^-3),$C$4="EPA",S16*VLOOKUP($F16,'Reference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T16" s="190" t="str" cm="1">
        <f t="array" ref="AT16">_xlfn.IFS(T16="","",$C$4="IPCC",
T16*VLOOKUP($F16,'Reference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edited'!$G$10:$M$10,0))*(10^-3),$C$4="EPA",T16*VLOOKUP($F16,'Reference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U16" s="199">
        <f t="shared" si="5"/>
        <v>0</v>
      </c>
      <c r="AV16" s="190" t="str" cm="1">
        <f t="array" ref="AV16">_xlfn.IFS(I16="","",$C$4="IPCC",
I16*VLOOKUP($F16,'Reference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edited'!$N$10:$T$10,0))*(10^-3),$C$4="EPA",I16*VLOOKUP($F16,'Reference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AW16" s="190" t="str" cm="1">
        <f t="array" ref="AW16">_xlfn.IFS(J16="","",$C$4="IPCC",
J16*VLOOKUP($F16,'Reference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edited'!$N$10:$T$10,0))*(10^-3),$C$4="EPA",J16*VLOOKUP($F16,'Reference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AX16" s="190" t="str" cm="1">
        <f t="array" ref="AX16">_xlfn.IFS(K16="","",$C$4="IPCC",
K16*VLOOKUP($F16,'Reference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edited'!$N$10:$T$10,0))*(10^-3),$C$4="EPA",K16*VLOOKUP($F16,'Reference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AY16" s="190" t="str" cm="1">
        <f t="array" ref="AY16">_xlfn.IFS(L16="","",$C$4="IPCC",
L16*VLOOKUP($F16,'Reference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edited'!$N$10:$T$10,0))*(10^-3),$C$4="EPA",L16*VLOOKUP($F16,'Reference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AZ16" s="190" t="str" cm="1">
        <f t="array" ref="AZ16">_xlfn.IFS(M16="","",$C$4="IPCC",
M16*VLOOKUP($F16,'Reference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edited'!$N$10:$T$10,0))*(10^-3),$C$4="EPA",M16*VLOOKUP($F16,'Reference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A16" s="190" t="str" cm="1">
        <f t="array" ref="BA16">_xlfn.IFS(N16="","",$C$4="IPCC",
N16*VLOOKUP($F16,'Reference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edited'!$N$10:$T$10,0))*(10^-3),$C$4="EPA",N16*VLOOKUP($F16,'Reference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B16" s="190" t="str" cm="1">
        <f t="array" ref="BB16">_xlfn.IFS(O16="","",$C$4="IPCC",
O16*VLOOKUP($F16,'Reference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edited'!$N$10:$T$10,0))*(10^-3),$C$4="EPA",O16*VLOOKUP($F16,'Reference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C16" s="190" t="str" cm="1">
        <f t="array" ref="BC16">_xlfn.IFS(P16="","",$C$4="IPCC",
P16*VLOOKUP($F16,'Reference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edited'!$N$10:$T$10,0))*(10^-3),$C$4="EPA",P16*VLOOKUP($F16,'Reference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D16" s="190" t="str" cm="1">
        <f t="array" ref="BD16">_xlfn.IFS(Q16="","",$C$4="IPCC",
Q16*VLOOKUP($F16,'Reference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edited'!$N$10:$T$10,0))*(10^-3),$C$4="EPA",Q16*VLOOKUP($F16,'Reference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E16" s="190" t="str" cm="1">
        <f t="array" ref="BE16">_xlfn.IFS(R16="","",$C$4="IPCC",
R16*VLOOKUP($F16,'Reference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edited'!$N$10:$T$10,0))*(10^-3),$C$4="EPA",R16*VLOOKUP($F16,'Reference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F16" s="190" t="str" cm="1">
        <f t="array" ref="BF16">_xlfn.IFS(S16="","",$C$4="IPCC",
S16*VLOOKUP($F16,'Reference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edited'!$N$10:$T$10,0))*(10^-3),$C$4="EPA",S16*VLOOKUP($F16,'Reference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G16" s="190" t="str" cm="1">
        <f t="array" ref="BG16">_xlfn.IFS(T16="","",$C$4="IPCC",
T16*VLOOKUP($F16,'Reference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edited'!$N$10:$T$10,0))*(10^-3),$C$4="EPA",T16*VLOOKUP($F16,'Reference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H16" s="199">
        <f t="shared" si="6"/>
        <v>0</v>
      </c>
    </row>
    <row r="17" spans="2:60" ht="17.100000000000001" customHeight="1" x14ac:dyDescent="0.3">
      <c r="B17" s="742"/>
      <c r="C17" s="721"/>
      <c r="D17" s="722"/>
      <c r="E17" s="860"/>
      <c r="F17" s="117"/>
      <c r="G17" s="24"/>
      <c r="H17" s="307" t="str" cm="1">
        <f t="array" ref="H17">_xlfn.IFS(F17="","",$C$4="IPCC","t",$C$4="EPA",VLOOKUP($F17,'Reference edited'!$B$57:$I$120,COLUMN('Reference edited'!$C$57)-COLUMN('Reference edited'!$B$57)+1,0))</f>
        <v/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95">
        <f t="shared" si="0"/>
        <v>0</v>
      </c>
      <c r="V17" s="190" t="str" cm="1">
        <f t="array" ref="V17">_xlfn.IFS(I17="","",$C$4="IPCC",
I17*VLOOKUP($F17,'Reference edited'!$B$11:$T$52,COLUMN('Reference edited'!$E$11)-COLUMN('Reference edited'!$B$11)+1,0)*(10^-3)*VLOOKUP($F17,'Reference edited'!$B$11:$T$52,COLUMN('Reference edited'!$F$11)-COLUMN('Reference edited'!$B$11)+1,0)*(10^-3),$C$4="EPA",I17*VLOOKUP($F17,'Reference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W17" s="190" t="str" cm="1">
        <f t="array" ref="W17">_xlfn.IFS(J17="","",$C$4="IPCC",
J17*VLOOKUP($F17,'Reference edited'!$B$11:$T$52,COLUMN('Reference edited'!$E$11)-COLUMN('Reference edited'!$B$11)+1,0)*(10^-3)*VLOOKUP($F17,'Reference edited'!$B$11:$T$52,COLUMN('Reference edited'!$F$11)-COLUMN('Reference edited'!$B$11)+1,0)*(10^-3),$C$4="EPA",J17*VLOOKUP($F17,'Reference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X17" s="190" t="str" cm="1">
        <f t="array" ref="X17">_xlfn.IFS(K17="","",$C$4="IPCC",
K17*VLOOKUP($F17,'Reference edited'!$B$11:$T$52,COLUMN('Reference edited'!$E$11)-COLUMN('Reference edited'!$B$11)+1,0)*(10^-3)*VLOOKUP($F17,'Reference edited'!$B$11:$T$52,COLUMN('Reference edited'!$F$11)-COLUMN('Reference edited'!$B$11)+1,0)*(10^-3),$C$4="EPA",K17*VLOOKUP($F17,'Reference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Y17" s="190" t="str" cm="1">
        <f t="array" ref="Y17">_xlfn.IFS(L17="","",$C$4="IPCC",
L17*VLOOKUP($F17,'Reference edited'!$B$11:$T$52,COLUMN('Reference edited'!$E$11)-COLUMN('Reference edited'!$B$11)+1,0)*(10^-3)*VLOOKUP($F17,'Reference edited'!$B$11:$T$52,COLUMN('Reference edited'!$F$11)-COLUMN('Reference edited'!$B$11)+1,0)*(10^-3),$C$4="EPA",L17*VLOOKUP($F17,'Reference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Z17" s="190" t="str" cm="1">
        <f t="array" ref="Z17">_xlfn.IFS(M17="","",$C$4="IPCC",
M17*VLOOKUP($F17,'Reference edited'!$B$11:$T$52,COLUMN('Reference edited'!$E$11)-COLUMN('Reference edited'!$B$11)+1,0)*(10^-3)*VLOOKUP($F17,'Reference edited'!$B$11:$T$52,COLUMN('Reference edited'!$F$11)-COLUMN('Reference edited'!$B$11)+1,0)*(10^-3),$C$4="EPA",M17*VLOOKUP($F17,'Reference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A17" s="190" t="str" cm="1">
        <f t="array" ref="AA17">_xlfn.IFS(N17="","",$C$4="IPCC",
N17*VLOOKUP($F17,'Reference edited'!$B$11:$T$52,COLUMN('Reference edited'!$E$11)-COLUMN('Reference edited'!$B$11)+1,0)*(10^-3)*VLOOKUP($F17,'Reference edited'!$B$11:$T$52,COLUMN('Reference edited'!$F$11)-COLUMN('Reference edited'!$B$11)+1,0)*(10^-3),$C$4="EPA",N17*VLOOKUP($F17,'Reference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B17" s="190" t="str" cm="1">
        <f t="array" ref="AB17">_xlfn.IFS(O17="","",$C$4="IPCC",
O17*VLOOKUP($F17,'Reference edited'!$B$11:$T$52,COLUMN('Reference edited'!$E$11)-COLUMN('Reference edited'!$B$11)+1,0)*(10^-3)*VLOOKUP($F17,'Reference edited'!$B$11:$T$52,COLUMN('Reference edited'!$F$11)-COLUMN('Reference edited'!$B$11)+1,0)*(10^-3),$C$4="EPA",O17*VLOOKUP($F17,'Reference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C17" s="190" t="str" cm="1">
        <f t="array" ref="AC17">_xlfn.IFS(P17="","",$C$4="IPCC",
P17*VLOOKUP($F17,'Reference edited'!$B$11:$T$52,COLUMN('Reference edited'!$E$11)-COLUMN('Reference edited'!$B$11)+1,0)*(10^-3)*VLOOKUP($F17,'Reference edited'!$B$11:$T$52,COLUMN('Reference edited'!$F$11)-COLUMN('Reference edited'!$B$11)+1,0)*(10^-3),$C$4="EPA",P17*VLOOKUP($F17,'Reference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D17" s="190" t="str" cm="1">
        <f t="array" ref="AD17">_xlfn.IFS(Q17="","",$C$4="IPCC",
Q17*VLOOKUP($F17,'Reference edited'!$B$11:$T$52,COLUMN('Reference edited'!$E$11)-COLUMN('Reference edited'!$B$11)+1,0)*(10^-3)*VLOOKUP($F17,'Reference edited'!$B$11:$T$52,COLUMN('Reference edited'!$F$11)-COLUMN('Reference edited'!$B$11)+1,0)*(10^-3),$C$4="EPA",Q17*VLOOKUP($F17,'Reference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E17" s="190" t="str" cm="1">
        <f t="array" ref="AE17">_xlfn.IFS(R17="","",$C$4="IPCC",
R17*VLOOKUP($F17,'Reference edited'!$B$11:$T$52,COLUMN('Reference edited'!$E$11)-COLUMN('Reference edited'!$B$11)+1,0)*(10^-3)*VLOOKUP($F17,'Reference edited'!$B$11:$T$52,COLUMN('Reference edited'!$F$11)-COLUMN('Reference edited'!$B$11)+1,0)*(10^-3),$C$4="EPA",R17*VLOOKUP($F17,'Reference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F17" s="190" t="str" cm="1">
        <f t="array" ref="AF17">_xlfn.IFS(S17="","",$C$4="IPCC",
S17*VLOOKUP($F17,'Reference edited'!$B$11:$T$52,COLUMN('Reference edited'!$E$11)-COLUMN('Reference edited'!$B$11)+1,0)*(10^-3)*VLOOKUP($F17,'Reference edited'!$B$11:$T$52,COLUMN('Reference edited'!$F$11)-COLUMN('Reference edited'!$B$11)+1,0)*(10^-3),$C$4="EPA",S17*VLOOKUP($F17,'Reference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G17" s="190" t="str" cm="1">
        <f t="array" ref="AG17">_xlfn.IFS(T17="","",$C$4="IPCC",
T17*VLOOKUP($F17,'Reference edited'!$B$11:$T$52,COLUMN('Reference edited'!$E$11)-COLUMN('Reference edited'!$B$11)+1,0)*(10^-3)*VLOOKUP($F17,'Reference edited'!$B$11:$T$52,COLUMN('Reference edited'!$F$11)-COLUMN('Reference edited'!$B$11)+1,0)*(10^-3),$C$4="EPA",T17*VLOOKUP($F17,'Reference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H17" s="199">
        <f t="shared" si="4"/>
        <v>0</v>
      </c>
      <c r="AI17" s="190" t="str" cm="1">
        <f t="array" ref="AI17">_xlfn.IFS(I17="","",$C$4="IPCC",
I17*VLOOKUP($F17,'Reference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edited'!$G$10:$M$10,0))*(10^-3),$C$4="EPA",I17*VLOOKUP($F17,'Reference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J17" s="190" t="str" cm="1">
        <f t="array" ref="AJ17">_xlfn.IFS(J17="","",$C$4="IPCC",
J17*VLOOKUP($F17,'Reference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edited'!$G$10:$M$10,0))*(10^-3),$C$4="EPA",J17*VLOOKUP($F17,'Reference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K17" s="190" t="str" cm="1">
        <f t="array" ref="AK17">_xlfn.IFS(K17="","",$C$4="IPCC",
K17*VLOOKUP($F17,'Reference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edited'!$G$10:$M$10,0))*(10^-3),$C$4="EPA",K17*VLOOKUP($F17,'Reference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L17" s="190" t="str" cm="1">
        <f t="array" ref="AL17">_xlfn.IFS(L17="","",$C$4="IPCC",
L17*VLOOKUP($F17,'Reference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edited'!$G$10:$M$10,0))*(10^-3),$C$4="EPA",L17*VLOOKUP($F17,'Reference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M17" s="190" t="str" cm="1">
        <f t="array" ref="AM17">_xlfn.IFS(M17="","",$C$4="IPCC",
M17*VLOOKUP($F17,'Reference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edited'!$G$10:$M$10,0))*(10^-3),$C$4="EPA",M17*VLOOKUP($F17,'Reference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N17" s="190" t="str" cm="1">
        <f t="array" ref="AN17">_xlfn.IFS(N17="","",$C$4="IPCC",
N17*VLOOKUP($F17,'Reference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edited'!$G$10:$M$10,0))*(10^-3),$C$4="EPA",N17*VLOOKUP($F17,'Reference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O17" s="190" t="str" cm="1">
        <f t="array" ref="AO17">_xlfn.IFS(O17="","",$C$4="IPCC",
O17*VLOOKUP($F17,'Reference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edited'!$G$10:$M$10,0))*(10^-3),$C$4="EPA",O17*VLOOKUP($F17,'Reference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P17" s="190" t="str" cm="1">
        <f t="array" ref="AP17">_xlfn.IFS(P17="","",$C$4="IPCC",
P17*VLOOKUP($F17,'Reference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edited'!$G$10:$M$10,0))*(10^-3),$C$4="EPA",P17*VLOOKUP($F17,'Reference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Q17" s="190" t="str" cm="1">
        <f t="array" ref="AQ17">_xlfn.IFS(Q17="","",$C$4="IPCC",
Q17*VLOOKUP($F17,'Reference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edited'!$G$10:$M$10,0))*(10^-3),$C$4="EPA",Q17*VLOOKUP($F17,'Reference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R17" s="190" t="str" cm="1">
        <f t="array" ref="AR17">_xlfn.IFS(R17="","",$C$4="IPCC",
R17*VLOOKUP($F17,'Reference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edited'!$G$10:$M$10,0))*(10^-3),$C$4="EPA",R17*VLOOKUP($F17,'Reference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S17" s="190" t="str" cm="1">
        <f t="array" ref="AS17">_xlfn.IFS(S17="","",$C$4="IPCC",
S17*VLOOKUP($F17,'Reference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edited'!$G$10:$M$10,0))*(10^-3),$C$4="EPA",S17*VLOOKUP($F17,'Reference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T17" s="190" t="str" cm="1">
        <f t="array" ref="AT17">_xlfn.IFS(T17="","",$C$4="IPCC",
T17*VLOOKUP($F17,'Reference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edited'!$G$10:$M$10,0))*(10^-3),$C$4="EPA",T17*VLOOKUP($F17,'Reference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U17" s="199">
        <f t="shared" si="5"/>
        <v>0</v>
      </c>
      <c r="AV17" s="190" t="str" cm="1">
        <f t="array" ref="AV17">_xlfn.IFS(I17="","",$C$4="IPCC",
I17*VLOOKUP($F17,'Reference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edited'!$N$10:$T$10,0))*(10^-3),$C$4="EPA",I17*VLOOKUP($F17,'Reference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AW17" s="190" t="str" cm="1">
        <f t="array" ref="AW17">_xlfn.IFS(J17="","",$C$4="IPCC",
J17*VLOOKUP($F17,'Reference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edited'!$N$10:$T$10,0))*(10^-3),$C$4="EPA",J17*VLOOKUP($F17,'Reference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AX17" s="190" t="str" cm="1">
        <f t="array" ref="AX17">_xlfn.IFS(K17="","",$C$4="IPCC",
K17*VLOOKUP($F17,'Reference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edited'!$N$10:$T$10,0))*(10^-3),$C$4="EPA",K17*VLOOKUP($F17,'Reference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AY17" s="190" t="str" cm="1">
        <f t="array" ref="AY17">_xlfn.IFS(L17="","",$C$4="IPCC",
L17*VLOOKUP($F17,'Reference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edited'!$N$10:$T$10,0))*(10^-3),$C$4="EPA",L17*VLOOKUP($F17,'Reference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AZ17" s="190" t="str" cm="1">
        <f t="array" ref="AZ17">_xlfn.IFS(M17="","",$C$4="IPCC",
M17*VLOOKUP($F17,'Reference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edited'!$N$10:$T$10,0))*(10^-3),$C$4="EPA",M17*VLOOKUP($F17,'Reference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A17" s="190" t="str" cm="1">
        <f t="array" ref="BA17">_xlfn.IFS(N17="","",$C$4="IPCC",
N17*VLOOKUP($F17,'Reference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edited'!$N$10:$T$10,0))*(10^-3),$C$4="EPA",N17*VLOOKUP($F17,'Reference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B17" s="190" t="str" cm="1">
        <f t="array" ref="BB17">_xlfn.IFS(O17="","",$C$4="IPCC",
O17*VLOOKUP($F17,'Reference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edited'!$N$10:$T$10,0))*(10^-3),$C$4="EPA",O17*VLOOKUP($F17,'Reference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C17" s="190" t="str" cm="1">
        <f t="array" ref="BC17">_xlfn.IFS(P17="","",$C$4="IPCC",
P17*VLOOKUP($F17,'Reference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edited'!$N$10:$T$10,0))*(10^-3),$C$4="EPA",P17*VLOOKUP($F17,'Reference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D17" s="190" t="str" cm="1">
        <f t="array" ref="BD17">_xlfn.IFS(Q17="","",$C$4="IPCC",
Q17*VLOOKUP($F17,'Reference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edited'!$N$10:$T$10,0))*(10^-3),$C$4="EPA",Q17*VLOOKUP($F17,'Reference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E17" s="190" t="str" cm="1">
        <f t="array" ref="BE17">_xlfn.IFS(R17="","",$C$4="IPCC",
R17*VLOOKUP($F17,'Reference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edited'!$N$10:$T$10,0))*(10^-3),$C$4="EPA",R17*VLOOKUP($F17,'Reference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F17" s="190" t="str" cm="1">
        <f t="array" ref="BF17">_xlfn.IFS(S17="","",$C$4="IPCC",
S17*VLOOKUP($F17,'Reference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edited'!$N$10:$T$10,0))*(10^-3),$C$4="EPA",S17*VLOOKUP($F17,'Reference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G17" s="190" t="str" cm="1">
        <f t="array" ref="BG17">_xlfn.IFS(T17="","",$C$4="IPCC",
T17*VLOOKUP($F17,'Reference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edited'!$N$10:$T$10,0))*(10^-3),$C$4="EPA",T17*VLOOKUP($F17,'Reference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H17" s="199">
        <f t="shared" si="6"/>
        <v>0</v>
      </c>
    </row>
    <row r="18" spans="2:60" ht="17.100000000000001" customHeight="1" x14ac:dyDescent="0.3">
      <c r="B18" s="742"/>
      <c r="C18" s="721"/>
      <c r="D18" s="722"/>
      <c r="E18" s="860"/>
      <c r="F18" s="117"/>
      <c r="G18" s="24"/>
      <c r="H18" s="307" t="str" cm="1">
        <f t="array" ref="H18">_xlfn.IFS(F18="","",$C$4="IPCC","t",$C$4="EPA",VLOOKUP($F18,'Reference edited'!$B$57:$I$120,COLUMN('Reference edited'!$C$57)-COLUMN('Reference edited'!$B$57)+1,0))</f>
        <v/>
      </c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95">
        <f t="shared" si="0"/>
        <v>0</v>
      </c>
      <c r="V18" s="190" t="str" cm="1">
        <f t="array" ref="V18">_xlfn.IFS(I18="","",$C$4="IPCC",
I18*VLOOKUP($F18,'Reference edited'!$B$11:$T$52,COLUMN('Reference edited'!$E$11)-COLUMN('Reference edited'!$B$11)+1,0)*(10^-3)*VLOOKUP($F18,'Reference edited'!$B$11:$T$52,COLUMN('Reference edited'!$F$11)-COLUMN('Reference edited'!$B$11)+1,0)*(10^-3),$C$4="EPA",I18*VLOOKUP($F18,'Reference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W18" s="190" t="str" cm="1">
        <f t="array" ref="W18">_xlfn.IFS(J18="","",$C$4="IPCC",
J18*VLOOKUP($F18,'Reference edited'!$B$11:$T$52,COLUMN('Reference edited'!$E$11)-COLUMN('Reference edited'!$B$11)+1,0)*(10^-3)*VLOOKUP($F18,'Reference edited'!$B$11:$T$52,COLUMN('Reference edited'!$F$11)-COLUMN('Reference edited'!$B$11)+1,0)*(10^-3),$C$4="EPA",J18*VLOOKUP($F18,'Reference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X18" s="190" t="str" cm="1">
        <f t="array" ref="X18">_xlfn.IFS(K18="","",$C$4="IPCC",
K18*VLOOKUP($F18,'Reference edited'!$B$11:$T$52,COLUMN('Reference edited'!$E$11)-COLUMN('Reference edited'!$B$11)+1,0)*(10^-3)*VLOOKUP($F18,'Reference edited'!$B$11:$T$52,COLUMN('Reference edited'!$F$11)-COLUMN('Reference edited'!$B$11)+1,0)*(10^-3),$C$4="EPA",K18*VLOOKUP($F18,'Reference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Y18" s="190" t="str" cm="1">
        <f t="array" ref="Y18">_xlfn.IFS(L18="","",$C$4="IPCC",
L18*VLOOKUP($F18,'Reference edited'!$B$11:$T$52,COLUMN('Reference edited'!$E$11)-COLUMN('Reference edited'!$B$11)+1,0)*(10^-3)*VLOOKUP($F18,'Reference edited'!$B$11:$T$52,COLUMN('Reference edited'!$F$11)-COLUMN('Reference edited'!$B$11)+1,0)*(10^-3),$C$4="EPA",L18*VLOOKUP($F18,'Reference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Z18" s="190" t="str" cm="1">
        <f t="array" ref="Z18">_xlfn.IFS(M18="","",$C$4="IPCC",
M18*VLOOKUP($F18,'Reference edited'!$B$11:$T$52,COLUMN('Reference edited'!$E$11)-COLUMN('Reference edited'!$B$11)+1,0)*(10^-3)*VLOOKUP($F18,'Reference edited'!$B$11:$T$52,COLUMN('Reference edited'!$F$11)-COLUMN('Reference edited'!$B$11)+1,0)*(10^-3),$C$4="EPA",M18*VLOOKUP($F18,'Reference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A18" s="190" t="str" cm="1">
        <f t="array" ref="AA18">_xlfn.IFS(N18="","",$C$4="IPCC",
N18*VLOOKUP($F18,'Reference edited'!$B$11:$T$52,COLUMN('Reference edited'!$E$11)-COLUMN('Reference edited'!$B$11)+1,0)*(10^-3)*VLOOKUP($F18,'Reference edited'!$B$11:$T$52,COLUMN('Reference edited'!$F$11)-COLUMN('Reference edited'!$B$11)+1,0)*(10^-3),$C$4="EPA",N18*VLOOKUP($F18,'Reference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B18" s="190" t="str" cm="1">
        <f t="array" ref="AB18">_xlfn.IFS(O18="","",$C$4="IPCC",
O18*VLOOKUP($F18,'Reference edited'!$B$11:$T$52,COLUMN('Reference edited'!$E$11)-COLUMN('Reference edited'!$B$11)+1,0)*(10^-3)*VLOOKUP($F18,'Reference edited'!$B$11:$T$52,COLUMN('Reference edited'!$F$11)-COLUMN('Reference edited'!$B$11)+1,0)*(10^-3),$C$4="EPA",O18*VLOOKUP($F18,'Reference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C18" s="190" t="str" cm="1">
        <f t="array" ref="AC18">_xlfn.IFS(P18="","",$C$4="IPCC",
P18*VLOOKUP($F18,'Reference edited'!$B$11:$T$52,COLUMN('Reference edited'!$E$11)-COLUMN('Reference edited'!$B$11)+1,0)*(10^-3)*VLOOKUP($F18,'Reference edited'!$B$11:$T$52,COLUMN('Reference edited'!$F$11)-COLUMN('Reference edited'!$B$11)+1,0)*(10^-3),$C$4="EPA",P18*VLOOKUP($F18,'Reference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D18" s="190" t="str" cm="1">
        <f t="array" ref="AD18">_xlfn.IFS(Q18="","",$C$4="IPCC",
Q18*VLOOKUP($F18,'Reference edited'!$B$11:$T$52,COLUMN('Reference edited'!$E$11)-COLUMN('Reference edited'!$B$11)+1,0)*(10^-3)*VLOOKUP($F18,'Reference edited'!$B$11:$T$52,COLUMN('Reference edited'!$F$11)-COLUMN('Reference edited'!$B$11)+1,0)*(10^-3),$C$4="EPA",Q18*VLOOKUP($F18,'Reference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E18" s="190" t="str" cm="1">
        <f t="array" ref="AE18">_xlfn.IFS(R18="","",$C$4="IPCC",
R18*VLOOKUP($F18,'Reference edited'!$B$11:$T$52,COLUMN('Reference edited'!$E$11)-COLUMN('Reference edited'!$B$11)+1,0)*(10^-3)*VLOOKUP($F18,'Reference edited'!$B$11:$T$52,COLUMN('Reference edited'!$F$11)-COLUMN('Reference edited'!$B$11)+1,0)*(10^-3),$C$4="EPA",R18*VLOOKUP($F18,'Reference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F18" s="190" t="str" cm="1">
        <f t="array" ref="AF18">_xlfn.IFS(S18="","",$C$4="IPCC",
S18*VLOOKUP($F18,'Reference edited'!$B$11:$T$52,COLUMN('Reference edited'!$E$11)-COLUMN('Reference edited'!$B$11)+1,0)*(10^-3)*VLOOKUP($F18,'Reference edited'!$B$11:$T$52,COLUMN('Reference edited'!$F$11)-COLUMN('Reference edited'!$B$11)+1,0)*(10^-3),$C$4="EPA",S18*VLOOKUP($F18,'Reference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G18" s="190" t="str" cm="1">
        <f t="array" ref="AG18">_xlfn.IFS(T18="","",$C$4="IPCC",
T18*VLOOKUP($F18,'Reference edited'!$B$11:$T$52,COLUMN('Reference edited'!$E$11)-COLUMN('Reference edited'!$B$11)+1,0)*(10^-3)*VLOOKUP($F18,'Reference edited'!$B$11:$T$52,COLUMN('Reference edited'!$F$11)-COLUMN('Reference edited'!$B$11)+1,0)*(10^-3),$C$4="EPA",T18*VLOOKUP($F18,'Reference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H18" s="199">
        <f t="shared" si="4"/>
        <v>0</v>
      </c>
      <c r="AI18" s="190" t="str" cm="1">
        <f t="array" ref="AI18">_xlfn.IFS(I18="","",$C$4="IPCC",
I18*VLOOKUP($F18,'Reference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edited'!$G$10:$M$10,0))*(10^-3),$C$4="EPA",I18*VLOOKUP($F18,'Reference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J18" s="190" t="str" cm="1">
        <f t="array" ref="AJ18">_xlfn.IFS(J18="","",$C$4="IPCC",
J18*VLOOKUP($F18,'Reference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edited'!$G$10:$M$10,0))*(10^-3),$C$4="EPA",J18*VLOOKUP($F18,'Reference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K18" s="190" t="str" cm="1">
        <f t="array" ref="AK18">_xlfn.IFS(K18="","",$C$4="IPCC",
K18*VLOOKUP($F18,'Reference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edited'!$G$10:$M$10,0))*(10^-3),$C$4="EPA",K18*VLOOKUP($F18,'Reference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L18" s="190" t="str" cm="1">
        <f t="array" ref="AL18">_xlfn.IFS(L18="","",$C$4="IPCC",
L18*VLOOKUP($F18,'Reference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edited'!$G$10:$M$10,0))*(10^-3),$C$4="EPA",L18*VLOOKUP($F18,'Reference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M18" s="190" t="str" cm="1">
        <f t="array" ref="AM18">_xlfn.IFS(M18="","",$C$4="IPCC",
M18*VLOOKUP($F18,'Reference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edited'!$G$10:$M$10,0))*(10^-3),$C$4="EPA",M18*VLOOKUP($F18,'Reference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N18" s="190" t="str" cm="1">
        <f t="array" ref="AN18">_xlfn.IFS(N18="","",$C$4="IPCC",
N18*VLOOKUP($F18,'Reference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edited'!$G$10:$M$10,0))*(10^-3),$C$4="EPA",N18*VLOOKUP($F18,'Reference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O18" s="190" t="str" cm="1">
        <f t="array" ref="AO18">_xlfn.IFS(O18="","",$C$4="IPCC",
O18*VLOOKUP($F18,'Reference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edited'!$G$10:$M$10,0))*(10^-3),$C$4="EPA",O18*VLOOKUP($F18,'Reference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P18" s="190" t="str" cm="1">
        <f t="array" ref="AP18">_xlfn.IFS(P18="","",$C$4="IPCC",
P18*VLOOKUP($F18,'Reference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edited'!$G$10:$M$10,0))*(10^-3),$C$4="EPA",P18*VLOOKUP($F18,'Reference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Q18" s="190" t="str" cm="1">
        <f t="array" ref="AQ18">_xlfn.IFS(Q18="","",$C$4="IPCC",
Q18*VLOOKUP($F18,'Reference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edited'!$G$10:$M$10,0))*(10^-3),$C$4="EPA",Q18*VLOOKUP($F18,'Reference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R18" s="190" t="str" cm="1">
        <f t="array" ref="AR18">_xlfn.IFS(R18="","",$C$4="IPCC",
R18*VLOOKUP($F18,'Reference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edited'!$G$10:$M$10,0))*(10^-3),$C$4="EPA",R18*VLOOKUP($F18,'Reference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S18" s="190" t="str" cm="1">
        <f t="array" ref="AS18">_xlfn.IFS(S18="","",$C$4="IPCC",
S18*VLOOKUP($F18,'Reference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edited'!$G$10:$M$10,0))*(10^-3),$C$4="EPA",S18*VLOOKUP($F18,'Reference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T18" s="190" t="str" cm="1">
        <f t="array" ref="AT18">_xlfn.IFS(T18="","",$C$4="IPCC",
T18*VLOOKUP($F18,'Reference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edited'!$G$10:$M$10,0))*(10^-3),$C$4="EPA",T18*VLOOKUP($F18,'Reference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U18" s="199">
        <f t="shared" si="5"/>
        <v>0</v>
      </c>
      <c r="AV18" s="190" t="str" cm="1">
        <f t="array" ref="AV18">_xlfn.IFS(I18="","",$C$4="IPCC",
I18*VLOOKUP($F18,'Reference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edited'!$N$10:$T$10,0))*(10^-3),$C$4="EPA",I18*VLOOKUP($F18,'Reference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AW18" s="190" t="str" cm="1">
        <f t="array" ref="AW18">_xlfn.IFS(J18="","",$C$4="IPCC",
J18*VLOOKUP($F18,'Reference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edited'!$N$10:$T$10,0))*(10^-3),$C$4="EPA",J18*VLOOKUP($F18,'Reference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AX18" s="190" t="str" cm="1">
        <f t="array" ref="AX18">_xlfn.IFS(K18="","",$C$4="IPCC",
K18*VLOOKUP($F18,'Reference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edited'!$N$10:$T$10,0))*(10^-3),$C$4="EPA",K18*VLOOKUP($F18,'Reference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AY18" s="190" t="str" cm="1">
        <f t="array" ref="AY18">_xlfn.IFS(L18="","",$C$4="IPCC",
L18*VLOOKUP($F18,'Reference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edited'!$N$10:$T$10,0))*(10^-3),$C$4="EPA",L18*VLOOKUP($F18,'Reference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AZ18" s="190" t="str" cm="1">
        <f t="array" ref="AZ18">_xlfn.IFS(M18="","",$C$4="IPCC",
M18*VLOOKUP($F18,'Reference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edited'!$N$10:$T$10,0))*(10^-3),$C$4="EPA",M18*VLOOKUP($F18,'Reference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A18" s="190" t="str" cm="1">
        <f t="array" ref="BA18">_xlfn.IFS(N18="","",$C$4="IPCC",
N18*VLOOKUP($F18,'Reference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edited'!$N$10:$T$10,0))*(10^-3),$C$4="EPA",N18*VLOOKUP($F18,'Reference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B18" s="190" t="str" cm="1">
        <f t="array" ref="BB18">_xlfn.IFS(O18="","",$C$4="IPCC",
O18*VLOOKUP($F18,'Reference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edited'!$N$10:$T$10,0))*(10^-3),$C$4="EPA",O18*VLOOKUP($F18,'Reference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C18" s="190" t="str" cm="1">
        <f t="array" ref="BC18">_xlfn.IFS(P18="","",$C$4="IPCC",
P18*VLOOKUP($F18,'Reference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edited'!$N$10:$T$10,0))*(10^-3),$C$4="EPA",P18*VLOOKUP($F18,'Reference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D18" s="190" t="str" cm="1">
        <f t="array" ref="BD18">_xlfn.IFS(Q18="","",$C$4="IPCC",
Q18*VLOOKUP($F18,'Reference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edited'!$N$10:$T$10,0))*(10^-3),$C$4="EPA",Q18*VLOOKUP($F18,'Reference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E18" s="190" t="str" cm="1">
        <f t="array" ref="BE18">_xlfn.IFS(R18="","",$C$4="IPCC",
R18*VLOOKUP($F18,'Reference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edited'!$N$10:$T$10,0))*(10^-3),$C$4="EPA",R18*VLOOKUP($F18,'Reference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F18" s="190" t="str" cm="1">
        <f t="array" ref="BF18">_xlfn.IFS(S18="","",$C$4="IPCC",
S18*VLOOKUP($F18,'Reference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edited'!$N$10:$T$10,0))*(10^-3),$C$4="EPA",S18*VLOOKUP($F18,'Reference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G18" s="190" t="str" cm="1">
        <f t="array" ref="BG18">_xlfn.IFS(T18="","",$C$4="IPCC",
T18*VLOOKUP($F18,'Reference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edited'!$N$10:$T$10,0))*(10^-3),$C$4="EPA",T18*VLOOKUP($F18,'Reference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H18" s="199">
        <f t="shared" si="6"/>
        <v>0</v>
      </c>
    </row>
    <row r="19" spans="2:60" ht="17.100000000000001" customHeight="1" x14ac:dyDescent="0.3">
      <c r="B19" s="742"/>
      <c r="C19" s="758"/>
      <c r="D19" s="759"/>
      <c r="E19" s="861"/>
      <c r="F19" s="122"/>
      <c r="G19" s="25"/>
      <c r="H19" s="307" t="str" cm="1">
        <f t="array" ref="H19">_xlfn.IFS(F19="","",$C$4="IPCC","t",$C$4="EPA",VLOOKUP($F19,'Reference edited'!$B$57:$I$120,COLUMN('Reference edited'!$C$57)-COLUMN('Reference edited'!$B$57)+1,0))</f>
        <v/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201">
        <f t="shared" si="0"/>
        <v>0</v>
      </c>
      <c r="V19" s="190" t="str" cm="1">
        <f t="array" ref="V19">_xlfn.IFS(I19="","",$C$4="IPCC",
I19*VLOOKUP($F19,'Reference edited'!$B$11:$T$52,COLUMN('Reference edited'!$E$11)-COLUMN('Reference edited'!$B$11)+1,0)*(10^-3)*VLOOKUP($F19,'Reference edited'!$B$11:$T$52,COLUMN('Reference edited'!$F$11)-COLUMN('Reference edited'!$B$11)+1,0)*(10^-3),$C$4="EPA",I19*VLOOKUP($F19,'Reference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W19" s="190" t="str" cm="1">
        <f t="array" ref="W19">_xlfn.IFS(J19="","",$C$4="IPCC",
J19*VLOOKUP($F19,'Reference edited'!$B$11:$T$52,COLUMN('Reference edited'!$E$11)-COLUMN('Reference edited'!$B$11)+1,0)*(10^-3)*VLOOKUP($F19,'Reference edited'!$B$11:$T$52,COLUMN('Reference edited'!$F$11)-COLUMN('Reference edited'!$B$11)+1,0)*(10^-3),$C$4="EPA",J19*VLOOKUP($F19,'Reference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X19" s="190" t="str" cm="1">
        <f t="array" ref="X19">_xlfn.IFS(K19="","",$C$4="IPCC",
K19*VLOOKUP($F19,'Reference edited'!$B$11:$T$52,COLUMN('Reference edited'!$E$11)-COLUMN('Reference edited'!$B$11)+1,0)*(10^-3)*VLOOKUP($F19,'Reference edited'!$B$11:$T$52,COLUMN('Reference edited'!$F$11)-COLUMN('Reference edited'!$B$11)+1,0)*(10^-3),$C$4="EPA",K19*VLOOKUP($F19,'Reference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Y19" s="190" t="str" cm="1">
        <f t="array" ref="Y19">_xlfn.IFS(L19="","",$C$4="IPCC",
L19*VLOOKUP($F19,'Reference edited'!$B$11:$T$52,COLUMN('Reference edited'!$E$11)-COLUMN('Reference edited'!$B$11)+1,0)*(10^-3)*VLOOKUP($F19,'Reference edited'!$B$11:$T$52,COLUMN('Reference edited'!$F$11)-COLUMN('Reference edited'!$B$11)+1,0)*(10^-3),$C$4="EPA",L19*VLOOKUP($F19,'Reference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Z19" s="190" t="str" cm="1">
        <f t="array" ref="Z19">_xlfn.IFS(M19="","",$C$4="IPCC",
M19*VLOOKUP($F19,'Reference edited'!$B$11:$T$52,COLUMN('Reference edited'!$E$11)-COLUMN('Reference edited'!$B$11)+1,0)*(10^-3)*VLOOKUP($F19,'Reference edited'!$B$11:$T$52,COLUMN('Reference edited'!$F$11)-COLUMN('Reference edited'!$B$11)+1,0)*(10^-3),$C$4="EPA",M19*VLOOKUP($F19,'Reference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A19" s="190" t="str" cm="1">
        <f t="array" ref="AA19">_xlfn.IFS(N19="","",$C$4="IPCC",
N19*VLOOKUP($F19,'Reference edited'!$B$11:$T$52,COLUMN('Reference edited'!$E$11)-COLUMN('Reference edited'!$B$11)+1,0)*(10^-3)*VLOOKUP($F19,'Reference edited'!$B$11:$T$52,COLUMN('Reference edited'!$F$11)-COLUMN('Reference edited'!$B$11)+1,0)*(10^-3),$C$4="EPA",N19*VLOOKUP($F19,'Reference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B19" s="190" t="str" cm="1">
        <f t="array" ref="AB19">_xlfn.IFS(O19="","",$C$4="IPCC",
O19*VLOOKUP($F19,'Reference edited'!$B$11:$T$52,COLUMN('Reference edited'!$E$11)-COLUMN('Reference edited'!$B$11)+1,0)*(10^-3)*VLOOKUP($F19,'Reference edited'!$B$11:$T$52,COLUMN('Reference edited'!$F$11)-COLUMN('Reference edited'!$B$11)+1,0)*(10^-3),$C$4="EPA",O19*VLOOKUP($F19,'Reference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C19" s="190" t="str" cm="1">
        <f t="array" ref="AC19">_xlfn.IFS(P19="","",$C$4="IPCC",
P19*VLOOKUP($F19,'Reference edited'!$B$11:$T$52,COLUMN('Reference edited'!$E$11)-COLUMN('Reference edited'!$B$11)+1,0)*(10^-3)*VLOOKUP($F19,'Reference edited'!$B$11:$T$52,COLUMN('Reference edited'!$F$11)-COLUMN('Reference edited'!$B$11)+1,0)*(10^-3),$C$4="EPA",P19*VLOOKUP($F19,'Reference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D19" s="190" t="str" cm="1">
        <f t="array" ref="AD19">_xlfn.IFS(Q19="","",$C$4="IPCC",
Q19*VLOOKUP($F19,'Reference edited'!$B$11:$T$52,COLUMN('Reference edited'!$E$11)-COLUMN('Reference edited'!$B$11)+1,0)*(10^-3)*VLOOKUP($F19,'Reference edited'!$B$11:$T$52,COLUMN('Reference edited'!$F$11)-COLUMN('Reference edited'!$B$11)+1,0)*(10^-3),$C$4="EPA",Q19*VLOOKUP($F19,'Reference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E19" s="190" t="str" cm="1">
        <f t="array" ref="AE19">_xlfn.IFS(R19="","",$C$4="IPCC",
R19*VLOOKUP($F19,'Reference edited'!$B$11:$T$52,COLUMN('Reference edited'!$E$11)-COLUMN('Reference edited'!$B$11)+1,0)*(10^-3)*VLOOKUP($F19,'Reference edited'!$B$11:$T$52,COLUMN('Reference edited'!$F$11)-COLUMN('Reference edited'!$B$11)+1,0)*(10^-3),$C$4="EPA",R19*VLOOKUP($F19,'Reference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F19" s="190" t="str" cm="1">
        <f t="array" ref="AF19">_xlfn.IFS(S19="","",$C$4="IPCC",
S19*VLOOKUP($F19,'Reference edited'!$B$11:$T$52,COLUMN('Reference edited'!$E$11)-COLUMN('Reference edited'!$B$11)+1,0)*(10^-3)*VLOOKUP($F19,'Reference edited'!$B$11:$T$52,COLUMN('Reference edited'!$F$11)-COLUMN('Reference edited'!$B$11)+1,0)*(10^-3),$C$4="EPA",S19*VLOOKUP($F19,'Reference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G19" s="190" t="str" cm="1">
        <f t="array" ref="AG19">_xlfn.IFS(T19="","",$C$4="IPCC",
T19*VLOOKUP($F19,'Reference edited'!$B$11:$T$52,COLUMN('Reference edited'!$E$11)-COLUMN('Reference edited'!$B$11)+1,0)*(10^-3)*VLOOKUP($F19,'Reference edited'!$B$11:$T$52,COLUMN('Reference edited'!$F$11)-COLUMN('Reference edited'!$B$11)+1,0)*(10^-3),$C$4="EPA",T19*VLOOKUP($F19,'Reference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H19" s="203">
        <f t="shared" si="4"/>
        <v>0</v>
      </c>
      <c r="AI19" s="190" t="str" cm="1">
        <f t="array" ref="AI19">_xlfn.IFS(I19="","",$C$4="IPCC",
I19*VLOOKUP($F19,'Reference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edited'!$G$10:$M$10,0))*(10^-3),$C$4="EPA",I19*VLOOKUP($F19,'Reference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J19" s="190" t="str" cm="1">
        <f t="array" ref="AJ19">_xlfn.IFS(J19="","",$C$4="IPCC",
J19*VLOOKUP($F19,'Reference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edited'!$G$10:$M$10,0))*(10^-3),$C$4="EPA",J19*VLOOKUP($F19,'Reference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K19" s="190" t="str" cm="1">
        <f t="array" ref="AK19">_xlfn.IFS(K19="","",$C$4="IPCC",
K19*VLOOKUP($F19,'Reference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edited'!$G$10:$M$10,0))*(10^-3),$C$4="EPA",K19*VLOOKUP($F19,'Reference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L19" s="190" t="str" cm="1">
        <f t="array" ref="AL19">_xlfn.IFS(L19="","",$C$4="IPCC",
L19*VLOOKUP($F19,'Reference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edited'!$G$10:$M$10,0))*(10^-3),$C$4="EPA",L19*VLOOKUP($F19,'Reference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M19" s="190" t="str" cm="1">
        <f t="array" ref="AM19">_xlfn.IFS(M19="","",$C$4="IPCC",
M19*VLOOKUP($F19,'Reference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edited'!$G$10:$M$10,0))*(10^-3),$C$4="EPA",M19*VLOOKUP($F19,'Reference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N19" s="190" t="str" cm="1">
        <f t="array" ref="AN19">_xlfn.IFS(N19="","",$C$4="IPCC",
N19*VLOOKUP($F19,'Reference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edited'!$G$10:$M$10,0))*(10^-3),$C$4="EPA",N19*VLOOKUP($F19,'Reference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O19" s="190" t="str" cm="1">
        <f t="array" ref="AO19">_xlfn.IFS(O19="","",$C$4="IPCC",
O19*VLOOKUP($F19,'Reference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edited'!$G$10:$M$10,0))*(10^-3),$C$4="EPA",O19*VLOOKUP($F19,'Reference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P19" s="190" t="str" cm="1">
        <f t="array" ref="AP19">_xlfn.IFS(P19="","",$C$4="IPCC",
P19*VLOOKUP($F19,'Reference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edited'!$G$10:$M$10,0))*(10^-3),$C$4="EPA",P19*VLOOKUP($F19,'Reference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Q19" s="190" t="str" cm="1">
        <f t="array" ref="AQ19">_xlfn.IFS(Q19="","",$C$4="IPCC",
Q19*VLOOKUP($F19,'Reference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edited'!$G$10:$M$10,0))*(10^-3),$C$4="EPA",Q19*VLOOKUP($F19,'Reference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R19" s="190" t="str" cm="1">
        <f t="array" ref="AR19">_xlfn.IFS(R19="","",$C$4="IPCC",
R19*VLOOKUP($F19,'Reference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edited'!$G$10:$M$10,0))*(10^-3),$C$4="EPA",R19*VLOOKUP($F19,'Reference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S19" s="190" t="str" cm="1">
        <f t="array" ref="AS19">_xlfn.IFS(S19="","",$C$4="IPCC",
S19*VLOOKUP($F19,'Reference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edited'!$G$10:$M$10,0))*(10^-3),$C$4="EPA",S19*VLOOKUP($F19,'Reference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T19" s="190" t="str" cm="1">
        <f t="array" ref="AT19">_xlfn.IFS(T19="","",$C$4="IPCC",
T19*VLOOKUP($F19,'Reference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edited'!$G$10:$M$10,0))*(10^-3),$C$4="EPA",T19*VLOOKUP($F19,'Reference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U19" s="203">
        <f t="shared" si="5"/>
        <v>0</v>
      </c>
      <c r="AV19" s="190" t="str" cm="1">
        <f t="array" ref="AV19">_xlfn.IFS(I19="","",$C$4="IPCC",
I19*VLOOKUP($F19,'Reference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edited'!$N$10:$T$10,0))*(10^-3),$C$4="EPA",I19*VLOOKUP($F19,'Reference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AW19" s="190" t="str" cm="1">
        <f t="array" ref="AW19">_xlfn.IFS(J19="","",$C$4="IPCC",
J19*VLOOKUP($F19,'Reference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edited'!$N$10:$T$10,0))*(10^-3),$C$4="EPA",J19*VLOOKUP($F19,'Reference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AX19" s="190" t="str" cm="1">
        <f t="array" ref="AX19">_xlfn.IFS(K19="","",$C$4="IPCC",
K19*VLOOKUP($F19,'Reference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edited'!$N$10:$T$10,0))*(10^-3),$C$4="EPA",K19*VLOOKUP($F19,'Reference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AY19" s="190" t="str" cm="1">
        <f t="array" ref="AY19">_xlfn.IFS(L19="","",$C$4="IPCC",
L19*VLOOKUP($F19,'Reference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edited'!$N$10:$T$10,0))*(10^-3),$C$4="EPA",L19*VLOOKUP($F19,'Reference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AZ19" s="190" t="str" cm="1">
        <f t="array" ref="AZ19">_xlfn.IFS(M19="","",$C$4="IPCC",
M19*VLOOKUP($F19,'Reference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edited'!$N$10:$T$10,0))*(10^-3),$C$4="EPA",M19*VLOOKUP($F19,'Reference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A19" s="190" t="str" cm="1">
        <f t="array" ref="BA19">_xlfn.IFS(N19="","",$C$4="IPCC",
N19*VLOOKUP($F19,'Reference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edited'!$N$10:$T$10,0))*(10^-3),$C$4="EPA",N19*VLOOKUP($F19,'Reference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B19" s="190" t="str" cm="1">
        <f t="array" ref="BB19">_xlfn.IFS(O19="","",$C$4="IPCC",
O19*VLOOKUP($F19,'Reference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edited'!$N$10:$T$10,0))*(10^-3),$C$4="EPA",O19*VLOOKUP($F19,'Reference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C19" s="190" t="str" cm="1">
        <f t="array" ref="BC19">_xlfn.IFS(P19="","",$C$4="IPCC",
P19*VLOOKUP($F19,'Reference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edited'!$N$10:$T$10,0))*(10^-3),$C$4="EPA",P19*VLOOKUP($F19,'Reference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D19" s="190" t="str" cm="1">
        <f t="array" ref="BD19">_xlfn.IFS(Q19="","",$C$4="IPCC",
Q19*VLOOKUP($F19,'Reference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edited'!$N$10:$T$10,0))*(10^-3),$C$4="EPA",Q19*VLOOKUP($F19,'Reference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E19" s="190" t="str" cm="1">
        <f t="array" ref="BE19">_xlfn.IFS(R19="","",$C$4="IPCC",
R19*VLOOKUP($F19,'Reference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edited'!$N$10:$T$10,0))*(10^-3),$C$4="EPA",R19*VLOOKUP($F19,'Reference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F19" s="190" t="str" cm="1">
        <f t="array" ref="BF19">_xlfn.IFS(S19="","",$C$4="IPCC",
S19*VLOOKUP($F19,'Reference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edited'!$N$10:$T$10,0))*(10^-3),$C$4="EPA",S19*VLOOKUP($F19,'Reference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G19" s="190" t="str" cm="1">
        <f t="array" ref="BG19">_xlfn.IFS(T19="","",$C$4="IPCC",
T19*VLOOKUP($F19,'Reference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edited'!$N$10:$T$10,0))*(10^-3),$C$4="EPA",T19*VLOOKUP($F19,'Reference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H19" s="203">
        <f t="shared" si="6"/>
        <v>0</v>
      </c>
    </row>
    <row r="20" spans="2:60" ht="17.100000000000001" customHeight="1" x14ac:dyDescent="0.3">
      <c r="B20" s="742"/>
      <c r="C20" s="719" t="s">
        <v>495</v>
      </c>
      <c r="D20" s="720"/>
      <c r="E20" s="862" t="s">
        <v>691</v>
      </c>
      <c r="F20" s="127" t="s">
        <v>389</v>
      </c>
      <c r="G20" s="21"/>
      <c r="H20" s="308" t="str" cm="1">
        <f t="array" ref="H20">_xlfn.IFS(F20="","",$C$4="IPCC","t",$C$4="EPA",VLOOKUP($F20,'Reference edited'!$B$141:$G$164,COLUMN('Reference edited'!$C$141)-COLUMN('Reference edited'!$B$141)+1,0))</f>
        <v>t</v>
      </c>
      <c r="I20" s="129">
        <v>10</v>
      </c>
      <c r="J20" s="129">
        <v>10</v>
      </c>
      <c r="K20" s="129">
        <v>10</v>
      </c>
      <c r="L20" s="129">
        <v>10</v>
      </c>
      <c r="M20" s="129">
        <v>10</v>
      </c>
      <c r="N20" s="129">
        <v>10</v>
      </c>
      <c r="O20" s="129">
        <v>10</v>
      </c>
      <c r="P20" s="129">
        <v>10</v>
      </c>
      <c r="Q20" s="129">
        <v>10</v>
      </c>
      <c r="R20" s="129">
        <v>10</v>
      </c>
      <c r="S20" s="129">
        <v>10</v>
      </c>
      <c r="T20" s="278">
        <v>10</v>
      </c>
      <c r="U20" s="205">
        <f t="shared" si="0"/>
        <v>120</v>
      </c>
      <c r="V20" s="206" cm="1">
        <f t="array" ref="V20">_xlfn.IFS(I20="","",$C$4="IPCC",
I20*VLOOKUP($F20,'Reference edited'!$B$129:$H$135,COLUMN('Reference edited'!$E$129)-COLUMN('Reference edited'!$B$129)+1,0)*(10^-3)*VLOOKUP($F20,'Reference edited'!$B$129:$H$135,COLUMN('Reference edited'!$F$129)-COLUMN('Reference edited'!$B$129)+1,0)*(10^-3),$C$4="EPA",I20*VLOOKUP($F20,'Reference edited'!$B$141:$J$164,COLUMN('Reference edited'!$H$141)-COLUMN('Reference edited'!$B$141)+1,0)*(10^-3))</f>
        <v>30.699900000000003</v>
      </c>
      <c r="W20" s="207" cm="1">
        <f t="array" ref="W20">_xlfn.IFS(J20="","",$C$4="IPCC",
J20*VLOOKUP($F20,'Reference edited'!$B$129:$H$135,COLUMN('Reference edited'!$E$129)-COLUMN('Reference edited'!$B$129)+1,0)*(10^-3)*VLOOKUP($F20,'Reference edited'!$B$129:$H$135,COLUMN('Reference edited'!$F$129)-COLUMN('Reference edited'!$B$129)+1,0)*(10^-3),$C$4="EPA",J20*VLOOKUP($F20,'Reference edited'!$B$141:$J$164,COLUMN('Reference edited'!$H$141)-COLUMN('Reference edited'!$B$141)+1,0)*(10^-3))</f>
        <v>30.699900000000003</v>
      </c>
      <c r="X20" s="207" cm="1">
        <f t="array" ref="X20">_xlfn.IFS(K20="","",$C$4="IPCC",
K20*VLOOKUP($F20,'Reference edited'!$B$129:$H$135,COLUMN('Reference edited'!$E$129)-COLUMN('Reference edited'!$B$129)+1,0)*(10^-3)*VLOOKUP($F20,'Reference edited'!$B$129:$H$135,COLUMN('Reference edited'!$F$129)-COLUMN('Reference edited'!$B$129)+1,0)*(10^-3),$C$4="EPA",K20*VLOOKUP($F20,'Reference edited'!$B$141:$J$164,COLUMN('Reference edited'!$H$141)-COLUMN('Reference edited'!$B$141)+1,0)*(10^-3))</f>
        <v>30.699900000000003</v>
      </c>
      <c r="Y20" s="207" cm="1">
        <f t="array" ref="Y20">_xlfn.IFS(L20="","",$C$4="IPCC",
L20*VLOOKUP($F20,'Reference edited'!$B$129:$H$135,COLUMN('Reference edited'!$E$129)-COLUMN('Reference edited'!$B$129)+1,0)*(10^-3)*VLOOKUP($F20,'Reference edited'!$B$129:$H$135,COLUMN('Reference edited'!$F$129)-COLUMN('Reference edited'!$B$129)+1,0)*(10^-3),$C$4="EPA",L20*VLOOKUP($F20,'Reference edited'!$B$141:$J$164,COLUMN('Reference edited'!$H$141)-COLUMN('Reference edited'!$B$141)+1,0)*(10^-3))</f>
        <v>30.699900000000003</v>
      </c>
      <c r="Z20" s="207" cm="1">
        <f t="array" ref="Z20">_xlfn.IFS(M20="","",$C$4="IPCC",
M20*VLOOKUP($F20,'Reference edited'!$B$129:$H$135,COLUMN('Reference edited'!$E$129)-COLUMN('Reference edited'!$B$129)+1,0)*(10^-3)*VLOOKUP($F20,'Reference edited'!$B$129:$H$135,COLUMN('Reference edited'!$F$129)-COLUMN('Reference edited'!$B$129)+1,0)*(10^-3),$C$4="EPA",M20*VLOOKUP($F20,'Reference edited'!$B$141:$J$164,COLUMN('Reference edited'!$H$141)-COLUMN('Reference edited'!$B$141)+1,0)*(10^-3))</f>
        <v>30.699900000000003</v>
      </c>
      <c r="AA20" s="207" cm="1">
        <f t="array" ref="AA20">_xlfn.IFS(N20="","",$C$4="IPCC",
N20*VLOOKUP($F20,'Reference edited'!$B$129:$H$135,COLUMN('Reference edited'!$E$129)-COLUMN('Reference edited'!$B$129)+1,0)*(10^-3)*VLOOKUP($F20,'Reference edited'!$B$129:$H$135,COLUMN('Reference edited'!$F$129)-COLUMN('Reference edited'!$B$129)+1,0)*(10^-3),$C$4="EPA",N20*VLOOKUP($F20,'Reference edited'!$B$141:$J$164,COLUMN('Reference edited'!$H$141)-COLUMN('Reference edited'!$B$141)+1,0)*(10^-3))</f>
        <v>30.699900000000003</v>
      </c>
      <c r="AB20" s="207" cm="1">
        <f t="array" ref="AB20">_xlfn.IFS(O20="","",$C$4="IPCC",
O20*VLOOKUP($F20,'Reference edited'!$B$129:$H$135,COLUMN('Reference edited'!$E$129)-COLUMN('Reference edited'!$B$129)+1,0)*(10^-3)*VLOOKUP($F20,'Reference edited'!$B$129:$H$135,COLUMN('Reference edited'!$F$129)-COLUMN('Reference edited'!$B$129)+1,0)*(10^-3),$C$4="EPA",O20*VLOOKUP($F20,'Reference edited'!$B$141:$J$164,COLUMN('Reference edited'!$H$141)-COLUMN('Reference edited'!$B$141)+1,0)*(10^-3))</f>
        <v>30.699900000000003</v>
      </c>
      <c r="AC20" s="207" cm="1">
        <f t="array" ref="AC20">_xlfn.IFS(P20="","",$C$4="IPCC",
P20*VLOOKUP($F20,'Reference edited'!$B$129:$H$135,COLUMN('Reference edited'!$E$129)-COLUMN('Reference edited'!$B$129)+1,0)*(10^-3)*VLOOKUP($F20,'Reference edited'!$B$129:$H$135,COLUMN('Reference edited'!$F$129)-COLUMN('Reference edited'!$B$129)+1,0)*(10^-3),$C$4="EPA",P20*VLOOKUP($F20,'Reference edited'!$B$141:$J$164,COLUMN('Reference edited'!$H$141)-COLUMN('Reference edited'!$B$141)+1,0)*(10^-3))</f>
        <v>30.699900000000003</v>
      </c>
      <c r="AD20" s="207" cm="1">
        <f t="array" ref="AD20">_xlfn.IFS(Q20="","",$C$4="IPCC",
Q20*VLOOKUP($F20,'Reference edited'!$B$129:$H$135,COLUMN('Reference edited'!$E$129)-COLUMN('Reference edited'!$B$129)+1,0)*(10^-3)*VLOOKUP($F20,'Reference edited'!$B$129:$H$135,COLUMN('Reference edited'!$F$129)-COLUMN('Reference edited'!$B$129)+1,0)*(10^-3),$C$4="EPA",Q20*VLOOKUP($F20,'Reference edited'!$B$141:$J$164,COLUMN('Reference edited'!$H$141)-COLUMN('Reference edited'!$B$141)+1,0)*(10^-3))</f>
        <v>30.699900000000003</v>
      </c>
      <c r="AE20" s="207" cm="1">
        <f t="array" ref="AE20">_xlfn.IFS(R20="","",$C$4="IPCC",
R20*VLOOKUP($F20,'Reference edited'!$B$129:$H$135,COLUMN('Reference edited'!$E$129)-COLUMN('Reference edited'!$B$129)+1,0)*(10^-3)*VLOOKUP($F20,'Reference edited'!$B$129:$H$135,COLUMN('Reference edited'!$F$129)-COLUMN('Reference edited'!$B$129)+1,0)*(10^-3),$C$4="EPA",R20*VLOOKUP($F20,'Reference edited'!$B$141:$J$164,COLUMN('Reference edited'!$H$141)-COLUMN('Reference edited'!$B$141)+1,0)*(10^-3))</f>
        <v>30.699900000000003</v>
      </c>
      <c r="AF20" s="207" cm="1">
        <f t="array" ref="AF20">_xlfn.IFS(S20="","",$C$4="IPCC",
S20*VLOOKUP($F20,'Reference edited'!$B$129:$H$135,COLUMN('Reference edited'!$E$129)-COLUMN('Reference edited'!$B$129)+1,0)*(10^-3)*VLOOKUP($F20,'Reference edited'!$B$129:$H$135,COLUMN('Reference edited'!$F$129)-COLUMN('Reference edited'!$B$129)+1,0)*(10^-3),$C$4="EPA",S20*VLOOKUP($F20,'Reference edited'!$B$141:$J$164,COLUMN('Reference edited'!$H$141)-COLUMN('Reference edited'!$B$141)+1,0)*(10^-3))</f>
        <v>30.699900000000003</v>
      </c>
      <c r="AG20" s="220" cm="1">
        <f t="array" ref="AG20">_xlfn.IFS(T20="","",$C$4="IPCC",
T20*VLOOKUP($F20,'Reference edited'!$B$129:$H$135,COLUMN('Reference edited'!$E$129)-COLUMN('Reference edited'!$B$129)+1,0)*(10^-3)*VLOOKUP($F20,'Reference edited'!$B$129:$H$135,COLUMN('Reference edited'!$F$129)-COLUMN('Reference edited'!$B$129)+1,0)*(10^-3),$C$4="EPA",T20*VLOOKUP($F20,'Reference edited'!$B$141:$J$164,COLUMN('Reference edited'!$H$141)-COLUMN('Reference edited'!$B$141)+1,0)*(10^-3))</f>
        <v>30.699900000000003</v>
      </c>
      <c r="AH20" s="209">
        <f t="shared" si="1"/>
        <v>368.39880000000011</v>
      </c>
      <c r="AI20" s="315" cm="1">
        <f t="array" ref="AI20">_xlfn.IFS(I20="","",$C$4="IPCC",
I20*VLOOKUP($F20,'Reference edited'!$B$129:$H$135,COLUMN('Reference edited'!$E$129)-COLUMN('Reference edited'!$B$129)+1,0)*(10^-3)*VLOOKUP($F20,'Reference edited'!$B$129:$H$135,COLUMN('Reference edited'!$G$129)-COLUMN('Reference edited'!$B$129)+1,0)*(10^-3),$C$4="EPA",I20*VLOOKUP($F20,'Reference edited'!$B$141:$J$164,COLUMN('Reference edited'!$I$141)-COLUMN('Reference edited'!$B$141)+1,0)*(10^-3))</f>
        <v>1.1075E-2</v>
      </c>
      <c r="AJ20" s="316" cm="1">
        <f t="array" ref="AJ20">_xlfn.IFS(J20="","",$C$4="IPCC",
J20*VLOOKUP($F20,'Reference edited'!$B$129:$H$135,COLUMN('Reference edited'!$E$129)-COLUMN('Reference edited'!$B$129)+1,0)*(10^-3)*VLOOKUP($F20,'Reference edited'!$B$129:$H$135,COLUMN('Reference edited'!$G$129)-COLUMN('Reference edited'!$B$129)+1,0)*(10^-3),$C$4="EPA",J20*VLOOKUP($F20,'Reference edited'!$B$141:$J$164,COLUMN('Reference edited'!$I$141)-COLUMN('Reference edited'!$B$141)+1,0)*(10^-3))</f>
        <v>1.1075E-2</v>
      </c>
      <c r="AK20" s="316" cm="1">
        <f t="array" ref="AK20">_xlfn.IFS(K20="","",$C$4="IPCC",
K20*VLOOKUP($F20,'Reference edited'!$B$129:$H$135,COLUMN('Reference edited'!$E$129)-COLUMN('Reference edited'!$B$129)+1,0)*(10^-3)*VLOOKUP($F20,'Reference edited'!$B$129:$H$135,COLUMN('Reference edited'!$G$129)-COLUMN('Reference edited'!$B$129)+1,0)*(10^-3),$C$4="EPA",K20*VLOOKUP($F20,'Reference edited'!$B$141:$J$164,COLUMN('Reference edited'!$I$141)-COLUMN('Reference edited'!$B$141)+1,0)*(10^-3))</f>
        <v>1.1075E-2</v>
      </c>
      <c r="AL20" s="316" cm="1">
        <f t="array" ref="AL20">_xlfn.IFS(L20="","",$C$4="IPCC",
L20*VLOOKUP($F20,'Reference edited'!$B$129:$H$135,COLUMN('Reference edited'!$E$129)-COLUMN('Reference edited'!$B$129)+1,0)*(10^-3)*VLOOKUP($F20,'Reference edited'!$B$129:$H$135,COLUMN('Reference edited'!$G$129)-COLUMN('Reference edited'!$B$129)+1,0)*(10^-3),$C$4="EPA",L20*VLOOKUP($F20,'Reference edited'!$B$141:$J$164,COLUMN('Reference edited'!$I$141)-COLUMN('Reference edited'!$B$141)+1,0)*(10^-3))</f>
        <v>1.1075E-2</v>
      </c>
      <c r="AM20" s="316" cm="1">
        <f t="array" ref="AM20">_xlfn.IFS(M20="","",$C$4="IPCC",
M20*VLOOKUP($F20,'Reference edited'!$B$129:$H$135,COLUMN('Reference edited'!$E$129)-COLUMN('Reference edited'!$B$129)+1,0)*(10^-3)*VLOOKUP($F20,'Reference edited'!$B$129:$H$135,COLUMN('Reference edited'!$G$129)-COLUMN('Reference edited'!$B$129)+1,0)*(10^-3),$C$4="EPA",M20*VLOOKUP($F20,'Reference edited'!$B$141:$J$164,COLUMN('Reference edited'!$I$141)-COLUMN('Reference edited'!$B$141)+1,0)*(10^-3))</f>
        <v>1.1075E-2</v>
      </c>
      <c r="AN20" s="316" cm="1">
        <f t="array" ref="AN20">_xlfn.IFS(N20="","",$C$4="IPCC",
N20*VLOOKUP($F20,'Reference edited'!$B$129:$H$135,COLUMN('Reference edited'!$E$129)-COLUMN('Reference edited'!$B$129)+1,0)*(10^-3)*VLOOKUP($F20,'Reference edited'!$B$129:$H$135,COLUMN('Reference edited'!$G$129)-COLUMN('Reference edited'!$B$129)+1,0)*(10^-3),$C$4="EPA",N20*VLOOKUP($F20,'Reference edited'!$B$141:$J$164,COLUMN('Reference edited'!$I$141)-COLUMN('Reference edited'!$B$141)+1,0)*(10^-3))</f>
        <v>1.1075E-2</v>
      </c>
      <c r="AO20" s="316" cm="1">
        <f t="array" ref="AO20">_xlfn.IFS(O20="","",$C$4="IPCC",
O20*VLOOKUP($F20,'Reference edited'!$B$129:$H$135,COLUMN('Reference edited'!$E$129)-COLUMN('Reference edited'!$B$129)+1,0)*(10^-3)*VLOOKUP($F20,'Reference edited'!$B$129:$H$135,COLUMN('Reference edited'!$G$129)-COLUMN('Reference edited'!$B$129)+1,0)*(10^-3),$C$4="EPA",O20*VLOOKUP($F20,'Reference edited'!$B$141:$J$164,COLUMN('Reference edited'!$I$141)-COLUMN('Reference edited'!$B$141)+1,0)*(10^-3))</f>
        <v>1.1075E-2</v>
      </c>
      <c r="AP20" s="316" cm="1">
        <f t="array" ref="AP20">_xlfn.IFS(P20="","",$C$4="IPCC",
P20*VLOOKUP($F20,'Reference edited'!$B$129:$H$135,COLUMN('Reference edited'!$E$129)-COLUMN('Reference edited'!$B$129)+1,0)*(10^-3)*VLOOKUP($F20,'Reference edited'!$B$129:$H$135,COLUMN('Reference edited'!$G$129)-COLUMN('Reference edited'!$B$129)+1,0)*(10^-3),$C$4="EPA",P20*VLOOKUP($F20,'Reference edited'!$B$141:$J$164,COLUMN('Reference edited'!$I$141)-COLUMN('Reference edited'!$B$141)+1,0)*(10^-3))</f>
        <v>1.1075E-2</v>
      </c>
      <c r="AQ20" s="316" cm="1">
        <f t="array" ref="AQ20">_xlfn.IFS(Q20="","",$C$4="IPCC",
Q20*VLOOKUP($F20,'Reference edited'!$B$129:$H$135,COLUMN('Reference edited'!$E$129)-COLUMN('Reference edited'!$B$129)+1,0)*(10^-3)*VLOOKUP($F20,'Reference edited'!$B$129:$H$135,COLUMN('Reference edited'!$G$129)-COLUMN('Reference edited'!$B$129)+1,0)*(10^-3),$C$4="EPA",Q20*VLOOKUP($F20,'Reference edited'!$B$141:$J$164,COLUMN('Reference edited'!$I$141)-COLUMN('Reference edited'!$B$141)+1,0)*(10^-3))</f>
        <v>1.1075E-2</v>
      </c>
      <c r="AR20" s="316" cm="1">
        <f t="array" ref="AR20">_xlfn.IFS(R20="","",$C$4="IPCC",
R20*VLOOKUP($F20,'Reference edited'!$B$129:$H$135,COLUMN('Reference edited'!$E$129)-COLUMN('Reference edited'!$B$129)+1,0)*(10^-3)*VLOOKUP($F20,'Reference edited'!$B$129:$H$135,COLUMN('Reference edited'!$G$129)-COLUMN('Reference edited'!$B$129)+1,0)*(10^-3),$C$4="EPA",R20*VLOOKUP($F20,'Reference edited'!$B$141:$J$164,COLUMN('Reference edited'!$I$141)-COLUMN('Reference edited'!$B$141)+1,0)*(10^-3))</f>
        <v>1.1075E-2</v>
      </c>
      <c r="AS20" s="316" cm="1">
        <f t="array" ref="AS20">_xlfn.IFS(S20="","",$C$4="IPCC",
S20*VLOOKUP($F20,'Reference edited'!$B$129:$H$135,COLUMN('Reference edited'!$E$129)-COLUMN('Reference edited'!$B$129)+1,0)*(10^-3)*VLOOKUP($F20,'Reference edited'!$B$129:$H$135,COLUMN('Reference edited'!$G$129)-COLUMN('Reference edited'!$B$129)+1,0)*(10^-3),$C$4="EPA",S20*VLOOKUP($F20,'Reference edited'!$B$141:$J$164,COLUMN('Reference edited'!$I$141)-COLUMN('Reference edited'!$B$141)+1,0)*(10^-3))</f>
        <v>1.1075E-2</v>
      </c>
      <c r="AT20" s="317" cm="1">
        <f t="array" ref="AT20">_xlfn.IFS(T20="","",$C$4="IPCC",
T20*VLOOKUP($F20,'Reference edited'!$B$129:$H$135,COLUMN('Reference edited'!$E$129)-COLUMN('Reference edited'!$B$129)+1,0)*(10^-3)*VLOOKUP($F20,'Reference edited'!$B$129:$H$135,COLUMN('Reference edited'!$G$129)-COLUMN('Reference edited'!$B$129)+1,0)*(10^-3),$C$4="EPA",T20*VLOOKUP($F20,'Reference edited'!$B$141:$J$164,COLUMN('Reference edited'!$I$141)-COLUMN('Reference edited'!$B$141)+1,0)*(10^-3))</f>
        <v>1.1075E-2</v>
      </c>
      <c r="AU20" s="209">
        <f t="shared" si="2"/>
        <v>0.13289999999999999</v>
      </c>
      <c r="AV20" s="206" cm="1">
        <f t="array" ref="AV20">_xlfn.IFS(I20="","",$C$4="IPCC",
I20*VLOOKUP($F20,'Reference edited'!$B$129:$H$135,COLUMN('Reference edited'!$E$129)-COLUMN('Reference edited'!$B$129)+1,0)*(10^-3)*VLOOKUP($F20,'Reference edited'!$B$129:$H$135,COLUMN('Reference edited'!$H$129)-COLUMN('Reference edited'!$B$129)+1,0)*(10^-3),$C$4="EPA",I20*VLOOKUP($F20,'Reference edited'!$B$141:$J$164,COLUMN('Reference edited'!$J$141)-COLUMN('Reference edited'!$B$141)+1,0)*(10^-3))</f>
        <v>3.5440000000000003E-3</v>
      </c>
      <c r="AW20" s="207" cm="1">
        <f t="array" ref="AW20">_xlfn.IFS(J20="","",$C$4="IPCC",
J20*VLOOKUP($F20,'Reference edited'!$B$129:$H$135,COLUMN('Reference edited'!$E$129)-COLUMN('Reference edited'!$B$129)+1,0)*(10^-3)*VLOOKUP($F20,'Reference edited'!$B$129:$H$135,COLUMN('Reference edited'!$H$129)-COLUMN('Reference edited'!$B$129)+1,0)*(10^-3),$C$4="EPA",J20*VLOOKUP($F20,'Reference edited'!$B$141:$J$164,COLUMN('Reference edited'!$J$141)-COLUMN('Reference edited'!$B$141)+1,0)*(10^-3))</f>
        <v>3.5440000000000003E-3</v>
      </c>
      <c r="AX20" s="207" cm="1">
        <f t="array" ref="AX20">_xlfn.IFS(K20="","",$C$4="IPCC",
K20*VLOOKUP($F20,'Reference edited'!$B$129:$H$135,COLUMN('Reference edited'!$E$129)-COLUMN('Reference edited'!$B$129)+1,0)*(10^-3)*VLOOKUP($F20,'Reference edited'!$B$129:$H$135,COLUMN('Reference edited'!$H$129)-COLUMN('Reference edited'!$B$129)+1,0)*(10^-3),$C$4="EPA",K20*VLOOKUP($F20,'Reference edited'!$B$141:$J$164,COLUMN('Reference edited'!$J$141)-COLUMN('Reference edited'!$B$141)+1,0)*(10^-3))</f>
        <v>3.5440000000000003E-3</v>
      </c>
      <c r="AY20" s="207" cm="1">
        <f t="array" ref="AY20">_xlfn.IFS(L20="","",$C$4="IPCC",
L20*VLOOKUP($F20,'Reference edited'!$B$129:$H$135,COLUMN('Reference edited'!$E$129)-COLUMN('Reference edited'!$B$129)+1,0)*(10^-3)*VLOOKUP($F20,'Reference edited'!$B$129:$H$135,COLUMN('Reference edited'!$H$129)-COLUMN('Reference edited'!$B$129)+1,0)*(10^-3),$C$4="EPA",L20*VLOOKUP($F20,'Reference edited'!$B$141:$J$164,COLUMN('Reference edited'!$J$141)-COLUMN('Reference edited'!$B$141)+1,0)*(10^-3))</f>
        <v>3.5440000000000003E-3</v>
      </c>
      <c r="AZ20" s="207" cm="1">
        <f t="array" ref="AZ20">_xlfn.IFS(M20="","",$C$4="IPCC",
M20*VLOOKUP($F20,'Reference edited'!$B$129:$H$135,COLUMN('Reference edited'!$E$129)-COLUMN('Reference edited'!$B$129)+1,0)*(10^-3)*VLOOKUP($F20,'Reference edited'!$B$129:$H$135,COLUMN('Reference edited'!$H$129)-COLUMN('Reference edited'!$B$129)+1,0)*(10^-3),$C$4="EPA",M20*VLOOKUP($F20,'Reference edited'!$B$141:$J$164,COLUMN('Reference edited'!$J$141)-COLUMN('Reference edited'!$B$141)+1,0)*(10^-3))</f>
        <v>3.5440000000000003E-3</v>
      </c>
      <c r="BA20" s="207" cm="1">
        <f t="array" ref="BA20">_xlfn.IFS(N20="","",$C$4="IPCC",
N20*VLOOKUP($F20,'Reference edited'!$B$129:$H$135,COLUMN('Reference edited'!$E$129)-COLUMN('Reference edited'!$B$129)+1,0)*(10^-3)*VLOOKUP($F20,'Reference edited'!$B$129:$H$135,COLUMN('Reference edited'!$H$129)-COLUMN('Reference edited'!$B$129)+1,0)*(10^-3),$C$4="EPA",N20*VLOOKUP($F20,'Reference edited'!$B$141:$J$164,COLUMN('Reference edited'!$J$141)-COLUMN('Reference edited'!$B$141)+1,0)*(10^-3))</f>
        <v>3.5440000000000003E-3</v>
      </c>
      <c r="BB20" s="207" cm="1">
        <f t="array" ref="BB20">_xlfn.IFS(O20="","",$C$4="IPCC",
O20*VLOOKUP($F20,'Reference edited'!$B$129:$H$135,COLUMN('Reference edited'!$E$129)-COLUMN('Reference edited'!$B$129)+1,0)*(10^-3)*VLOOKUP($F20,'Reference edited'!$B$129:$H$135,COLUMN('Reference edited'!$H$129)-COLUMN('Reference edited'!$B$129)+1,0)*(10^-3),$C$4="EPA",O20*VLOOKUP($F20,'Reference edited'!$B$141:$J$164,COLUMN('Reference edited'!$J$141)-COLUMN('Reference edited'!$B$141)+1,0)*(10^-3))</f>
        <v>3.5440000000000003E-3</v>
      </c>
      <c r="BC20" s="207" cm="1">
        <f t="array" ref="BC20">_xlfn.IFS(P20="","",$C$4="IPCC",
P20*VLOOKUP($F20,'Reference edited'!$B$129:$H$135,COLUMN('Reference edited'!$E$129)-COLUMN('Reference edited'!$B$129)+1,0)*(10^-3)*VLOOKUP($F20,'Reference edited'!$B$129:$H$135,COLUMN('Reference edited'!$H$129)-COLUMN('Reference edited'!$B$129)+1,0)*(10^-3),$C$4="EPA",P20*VLOOKUP($F20,'Reference edited'!$B$141:$J$164,COLUMN('Reference edited'!$J$141)-COLUMN('Reference edited'!$B$141)+1,0)*(10^-3))</f>
        <v>3.5440000000000003E-3</v>
      </c>
      <c r="BD20" s="207" cm="1">
        <f t="array" ref="BD20">_xlfn.IFS(Q20="","",$C$4="IPCC",
Q20*VLOOKUP($F20,'Reference edited'!$B$129:$H$135,COLUMN('Reference edited'!$E$129)-COLUMN('Reference edited'!$B$129)+1,0)*(10^-3)*VLOOKUP($F20,'Reference edited'!$B$129:$H$135,COLUMN('Reference edited'!$H$129)-COLUMN('Reference edited'!$B$129)+1,0)*(10^-3),$C$4="EPA",Q20*VLOOKUP($F20,'Reference edited'!$B$141:$J$164,COLUMN('Reference edited'!$J$141)-COLUMN('Reference edited'!$B$141)+1,0)*(10^-3))</f>
        <v>3.5440000000000003E-3</v>
      </c>
      <c r="BE20" s="207" cm="1">
        <f t="array" ref="BE20">_xlfn.IFS(R20="","",$C$4="IPCC",
R20*VLOOKUP($F20,'Reference edited'!$B$129:$H$135,COLUMN('Reference edited'!$E$129)-COLUMN('Reference edited'!$B$129)+1,0)*(10^-3)*VLOOKUP($F20,'Reference edited'!$B$129:$H$135,COLUMN('Reference edited'!$H$129)-COLUMN('Reference edited'!$B$129)+1,0)*(10^-3),$C$4="EPA",R20*VLOOKUP($F20,'Reference edited'!$B$141:$J$164,COLUMN('Reference edited'!$J$141)-COLUMN('Reference edited'!$B$141)+1,0)*(10^-3))</f>
        <v>3.5440000000000003E-3</v>
      </c>
      <c r="BF20" s="207" cm="1">
        <f t="array" ref="BF20">_xlfn.IFS(S20="","",$C$4="IPCC",
S20*VLOOKUP($F20,'Reference edited'!$B$129:$H$135,COLUMN('Reference edited'!$E$129)-COLUMN('Reference edited'!$B$129)+1,0)*(10^-3)*VLOOKUP($F20,'Reference edited'!$B$129:$H$135,COLUMN('Reference edited'!$H$129)-COLUMN('Reference edited'!$B$129)+1,0)*(10^-3),$C$4="EPA",S20*VLOOKUP($F20,'Reference edited'!$B$141:$J$164,COLUMN('Reference edited'!$J$141)-COLUMN('Reference edited'!$B$141)+1,0)*(10^-3))</f>
        <v>3.5440000000000003E-3</v>
      </c>
      <c r="BG20" s="220" cm="1">
        <f t="array" ref="BG20">_xlfn.IFS(T20="","",$C$4="IPCC",
T20*VLOOKUP($F20,'Reference edited'!$B$129:$H$135,COLUMN('Reference edited'!$E$129)-COLUMN('Reference edited'!$B$129)+1,0)*(10^-3)*VLOOKUP($F20,'Reference edited'!$B$129:$H$135,COLUMN('Reference edited'!$H$129)-COLUMN('Reference edited'!$B$129)+1,0)*(10^-3),$C$4="EPA",T20*VLOOKUP($F20,'Reference edited'!$B$141:$J$164,COLUMN('Reference edited'!$J$141)-COLUMN('Reference edited'!$B$141)+1,0)*(10^-3))</f>
        <v>3.5440000000000003E-3</v>
      </c>
      <c r="BH20" s="209">
        <f t="shared" si="3"/>
        <v>4.2527999999999989E-2</v>
      </c>
    </row>
    <row r="21" spans="2:60" ht="17.100000000000001" customHeight="1" x14ac:dyDescent="0.3">
      <c r="B21" s="742"/>
      <c r="C21" s="721"/>
      <c r="D21" s="722"/>
      <c r="E21" s="859" t="s">
        <v>692</v>
      </c>
      <c r="F21" s="112" t="s">
        <v>695</v>
      </c>
      <c r="G21" s="23"/>
      <c r="H21" s="309" t="str" cm="1">
        <f t="array" ref="H21">_xlfn.IFS(F21="","",$C$4="IPCC","t",$C$4="EPA",VLOOKUP($F21,'Reference edited'!$B$141:$G$164,COLUMN('Reference edited'!$C$141)-COLUMN('Reference edited'!$B$141)+1,0))</f>
        <v>t</v>
      </c>
      <c r="I21" s="118">
        <v>20</v>
      </c>
      <c r="J21" s="118">
        <v>20</v>
      </c>
      <c r="K21" s="118">
        <v>20</v>
      </c>
      <c r="L21" s="118">
        <v>20</v>
      </c>
      <c r="M21" s="118">
        <v>20</v>
      </c>
      <c r="N21" s="118">
        <v>20</v>
      </c>
      <c r="O21" s="118">
        <v>20</v>
      </c>
      <c r="P21" s="118">
        <v>20</v>
      </c>
      <c r="Q21" s="118">
        <v>20</v>
      </c>
      <c r="R21" s="118">
        <v>20</v>
      </c>
      <c r="S21" s="118">
        <v>20</v>
      </c>
      <c r="T21" s="279">
        <v>20</v>
      </c>
      <c r="U21" s="189">
        <f t="shared" si="0"/>
        <v>240</v>
      </c>
      <c r="V21" s="212" cm="1">
        <f t="array" ref="V21">_xlfn.IFS(I21="","",$C$4="IPCC",
I21*VLOOKUP($F21,'Reference edited'!$B$129:$H$135,COLUMN('Reference edited'!$E$129)-COLUMN('Reference edited'!$B$129)+1,0)*(10^-3)*VLOOKUP($F21,'Reference edited'!$B$129:$H$135,COLUMN('Reference edited'!$F$129)-COLUMN('Reference edited'!$B$129)+1,0)*(10^-3),$C$4="EPA",I21*VLOOKUP($F21,'Reference edited'!$B$141:$J$164,COLUMN('Reference edited'!$H$141)-COLUMN('Reference edited'!$B$141)+1,0)*(10^-3))</f>
        <v>63.725999999999999</v>
      </c>
      <c r="W21" s="197" cm="1">
        <f t="array" ref="W21">_xlfn.IFS(J21="","",$C$4="IPCC",
J21*VLOOKUP($F21,'Reference edited'!$B$129:$H$135,COLUMN('Reference edited'!$E$129)-COLUMN('Reference edited'!$B$129)+1,0)*(10^-3)*VLOOKUP($F21,'Reference edited'!$B$129:$H$135,COLUMN('Reference edited'!$F$129)-COLUMN('Reference edited'!$B$129)+1,0)*(10^-3),$C$4="EPA",J21*VLOOKUP($F21,'Reference edited'!$B$141:$J$164,COLUMN('Reference edited'!$H$141)-COLUMN('Reference edited'!$B$141)+1,0)*(10^-3))</f>
        <v>63.725999999999999</v>
      </c>
      <c r="X21" s="197" cm="1">
        <f t="array" ref="X21">_xlfn.IFS(K21="","",$C$4="IPCC",
K21*VLOOKUP($F21,'Reference edited'!$B$129:$H$135,COLUMN('Reference edited'!$E$129)-COLUMN('Reference edited'!$B$129)+1,0)*(10^-3)*VLOOKUP($F21,'Reference edited'!$B$129:$H$135,COLUMN('Reference edited'!$F$129)-COLUMN('Reference edited'!$B$129)+1,0)*(10^-3),$C$4="EPA",K21*VLOOKUP($F21,'Reference edited'!$B$141:$J$164,COLUMN('Reference edited'!$H$141)-COLUMN('Reference edited'!$B$141)+1,0)*(10^-3))</f>
        <v>63.725999999999999</v>
      </c>
      <c r="Y21" s="197" cm="1">
        <f t="array" ref="Y21">_xlfn.IFS(L21="","",$C$4="IPCC",
L21*VLOOKUP($F21,'Reference edited'!$B$129:$H$135,COLUMN('Reference edited'!$E$129)-COLUMN('Reference edited'!$B$129)+1,0)*(10^-3)*VLOOKUP($F21,'Reference edited'!$B$129:$H$135,COLUMN('Reference edited'!$F$129)-COLUMN('Reference edited'!$B$129)+1,0)*(10^-3),$C$4="EPA",L21*VLOOKUP($F21,'Reference edited'!$B$141:$J$164,COLUMN('Reference edited'!$H$141)-COLUMN('Reference edited'!$B$141)+1,0)*(10^-3))</f>
        <v>63.725999999999999</v>
      </c>
      <c r="Z21" s="197" cm="1">
        <f t="array" ref="Z21">_xlfn.IFS(M21="","",$C$4="IPCC",
M21*VLOOKUP($F21,'Reference edited'!$B$129:$H$135,COLUMN('Reference edited'!$E$129)-COLUMN('Reference edited'!$B$129)+1,0)*(10^-3)*VLOOKUP($F21,'Reference edited'!$B$129:$H$135,COLUMN('Reference edited'!$F$129)-COLUMN('Reference edited'!$B$129)+1,0)*(10^-3),$C$4="EPA",M21*VLOOKUP($F21,'Reference edited'!$B$141:$J$164,COLUMN('Reference edited'!$H$141)-COLUMN('Reference edited'!$B$141)+1,0)*(10^-3))</f>
        <v>63.725999999999999</v>
      </c>
      <c r="AA21" s="197" cm="1">
        <f t="array" ref="AA21">_xlfn.IFS(N21="","",$C$4="IPCC",
N21*VLOOKUP($F21,'Reference edited'!$B$129:$H$135,COLUMN('Reference edited'!$E$129)-COLUMN('Reference edited'!$B$129)+1,0)*(10^-3)*VLOOKUP($F21,'Reference edited'!$B$129:$H$135,COLUMN('Reference edited'!$F$129)-COLUMN('Reference edited'!$B$129)+1,0)*(10^-3),$C$4="EPA",N21*VLOOKUP($F21,'Reference edited'!$B$141:$J$164,COLUMN('Reference edited'!$H$141)-COLUMN('Reference edited'!$B$141)+1,0)*(10^-3))</f>
        <v>63.725999999999999</v>
      </c>
      <c r="AB21" s="197" cm="1">
        <f t="array" ref="AB21">_xlfn.IFS(O21="","",$C$4="IPCC",
O21*VLOOKUP($F21,'Reference edited'!$B$129:$H$135,COLUMN('Reference edited'!$E$129)-COLUMN('Reference edited'!$B$129)+1,0)*(10^-3)*VLOOKUP($F21,'Reference edited'!$B$129:$H$135,COLUMN('Reference edited'!$F$129)-COLUMN('Reference edited'!$B$129)+1,0)*(10^-3),$C$4="EPA",O21*VLOOKUP($F21,'Reference edited'!$B$141:$J$164,COLUMN('Reference edited'!$H$141)-COLUMN('Reference edited'!$B$141)+1,0)*(10^-3))</f>
        <v>63.725999999999999</v>
      </c>
      <c r="AC21" s="197" cm="1">
        <f t="array" ref="AC21">_xlfn.IFS(P21="","",$C$4="IPCC",
P21*VLOOKUP($F21,'Reference edited'!$B$129:$H$135,COLUMN('Reference edited'!$E$129)-COLUMN('Reference edited'!$B$129)+1,0)*(10^-3)*VLOOKUP($F21,'Reference edited'!$B$129:$H$135,COLUMN('Reference edited'!$F$129)-COLUMN('Reference edited'!$B$129)+1,0)*(10^-3),$C$4="EPA",P21*VLOOKUP($F21,'Reference edited'!$B$141:$J$164,COLUMN('Reference edited'!$H$141)-COLUMN('Reference edited'!$B$141)+1,0)*(10^-3))</f>
        <v>63.725999999999999</v>
      </c>
      <c r="AD21" s="197" cm="1">
        <f t="array" ref="AD21">_xlfn.IFS(Q21="","",$C$4="IPCC",
Q21*VLOOKUP($F21,'Reference edited'!$B$129:$H$135,COLUMN('Reference edited'!$E$129)-COLUMN('Reference edited'!$B$129)+1,0)*(10^-3)*VLOOKUP($F21,'Reference edited'!$B$129:$H$135,COLUMN('Reference edited'!$F$129)-COLUMN('Reference edited'!$B$129)+1,0)*(10^-3),$C$4="EPA",Q21*VLOOKUP($F21,'Reference edited'!$B$141:$J$164,COLUMN('Reference edited'!$H$141)-COLUMN('Reference edited'!$B$141)+1,0)*(10^-3))</f>
        <v>63.725999999999999</v>
      </c>
      <c r="AE21" s="197" cm="1">
        <f t="array" ref="AE21">_xlfn.IFS(R21="","",$C$4="IPCC",
R21*VLOOKUP($F21,'Reference edited'!$B$129:$H$135,COLUMN('Reference edited'!$E$129)-COLUMN('Reference edited'!$B$129)+1,0)*(10^-3)*VLOOKUP($F21,'Reference edited'!$B$129:$H$135,COLUMN('Reference edited'!$F$129)-COLUMN('Reference edited'!$B$129)+1,0)*(10^-3),$C$4="EPA",R21*VLOOKUP($F21,'Reference edited'!$B$141:$J$164,COLUMN('Reference edited'!$H$141)-COLUMN('Reference edited'!$B$141)+1,0)*(10^-3))</f>
        <v>63.725999999999999</v>
      </c>
      <c r="AF21" s="197" cm="1">
        <f t="array" ref="AF21">_xlfn.IFS(S21="","",$C$4="IPCC",
S21*VLOOKUP($F21,'Reference edited'!$B$129:$H$135,COLUMN('Reference edited'!$E$129)-COLUMN('Reference edited'!$B$129)+1,0)*(10^-3)*VLOOKUP($F21,'Reference edited'!$B$129:$H$135,COLUMN('Reference edited'!$F$129)-COLUMN('Reference edited'!$B$129)+1,0)*(10^-3),$C$4="EPA",S21*VLOOKUP($F21,'Reference edited'!$B$141:$J$164,COLUMN('Reference edited'!$H$141)-COLUMN('Reference edited'!$B$141)+1,0)*(10^-3))</f>
        <v>63.725999999999999</v>
      </c>
      <c r="AG21" s="222" cm="1">
        <f t="array" ref="AG21">_xlfn.IFS(T21="","",$C$4="IPCC",
T21*VLOOKUP($F21,'Reference edited'!$B$129:$H$135,COLUMN('Reference edited'!$E$129)-COLUMN('Reference edited'!$B$129)+1,0)*(10^-3)*VLOOKUP($F21,'Reference edited'!$B$129:$H$135,COLUMN('Reference edited'!$F$129)-COLUMN('Reference edited'!$B$129)+1,0)*(10^-3),$C$4="EPA",T21*VLOOKUP($F21,'Reference edited'!$B$141:$J$164,COLUMN('Reference edited'!$H$141)-COLUMN('Reference edited'!$B$141)+1,0)*(10^-3))</f>
        <v>63.725999999999999</v>
      </c>
      <c r="AH21" s="193">
        <f t="shared" ref="AH21:AH25" si="7">SUM(V21:AG21)</f>
        <v>764.71199999999999</v>
      </c>
      <c r="AI21" s="318" cm="1">
        <f t="array" ref="AI21">_xlfn.IFS(I21="","",$C$4="IPCC",
I21*VLOOKUP($F21,'Reference edited'!$B$129:$H$135,COLUMN('Reference edited'!$E$129)-COLUMN('Reference edited'!$B$129)+1,0)*(10^-3)*VLOOKUP($F21,'Reference edited'!$B$129:$H$135,COLUMN('Reference edited'!$G$129)-COLUMN('Reference edited'!$B$129)+1,0)*(10^-3),$C$4="EPA",I21*VLOOKUP($F21,'Reference edited'!$B$141:$J$164,COLUMN('Reference edited'!$I$141)-COLUMN('Reference edited'!$B$141)+1,0)*(10^-3))</f>
        <v>3.3540000000000002E-3</v>
      </c>
      <c r="AJ21" s="314" cm="1">
        <f t="array" ref="AJ21">_xlfn.IFS(J21="","",$C$4="IPCC",
J21*VLOOKUP($F21,'Reference edited'!$B$129:$H$135,COLUMN('Reference edited'!$E$129)-COLUMN('Reference edited'!$B$129)+1,0)*(10^-3)*VLOOKUP($F21,'Reference edited'!$B$129:$H$135,COLUMN('Reference edited'!$G$129)-COLUMN('Reference edited'!$B$129)+1,0)*(10^-3),$C$4="EPA",J21*VLOOKUP($F21,'Reference edited'!$B$141:$J$164,COLUMN('Reference edited'!$I$141)-COLUMN('Reference edited'!$B$141)+1,0)*(10^-3))</f>
        <v>3.3540000000000002E-3</v>
      </c>
      <c r="AK21" s="314" cm="1">
        <f t="array" ref="AK21">_xlfn.IFS(K21="","",$C$4="IPCC",
K21*VLOOKUP($F21,'Reference edited'!$B$129:$H$135,COLUMN('Reference edited'!$E$129)-COLUMN('Reference edited'!$B$129)+1,0)*(10^-3)*VLOOKUP($F21,'Reference edited'!$B$129:$H$135,COLUMN('Reference edited'!$G$129)-COLUMN('Reference edited'!$B$129)+1,0)*(10^-3),$C$4="EPA",K21*VLOOKUP($F21,'Reference edited'!$B$141:$J$164,COLUMN('Reference edited'!$I$141)-COLUMN('Reference edited'!$B$141)+1,0)*(10^-3))</f>
        <v>3.3540000000000002E-3</v>
      </c>
      <c r="AL21" s="314" cm="1">
        <f t="array" ref="AL21">_xlfn.IFS(L21="","",$C$4="IPCC",
L21*VLOOKUP($F21,'Reference edited'!$B$129:$H$135,COLUMN('Reference edited'!$E$129)-COLUMN('Reference edited'!$B$129)+1,0)*(10^-3)*VLOOKUP($F21,'Reference edited'!$B$129:$H$135,COLUMN('Reference edited'!$G$129)-COLUMN('Reference edited'!$B$129)+1,0)*(10^-3),$C$4="EPA",L21*VLOOKUP($F21,'Reference edited'!$B$141:$J$164,COLUMN('Reference edited'!$I$141)-COLUMN('Reference edited'!$B$141)+1,0)*(10^-3))</f>
        <v>3.3540000000000002E-3</v>
      </c>
      <c r="AM21" s="314" cm="1">
        <f t="array" ref="AM21">_xlfn.IFS(M21="","",$C$4="IPCC",
M21*VLOOKUP($F21,'Reference edited'!$B$129:$H$135,COLUMN('Reference edited'!$E$129)-COLUMN('Reference edited'!$B$129)+1,0)*(10^-3)*VLOOKUP($F21,'Reference edited'!$B$129:$H$135,COLUMN('Reference edited'!$G$129)-COLUMN('Reference edited'!$B$129)+1,0)*(10^-3),$C$4="EPA",M21*VLOOKUP($F21,'Reference edited'!$B$141:$J$164,COLUMN('Reference edited'!$I$141)-COLUMN('Reference edited'!$B$141)+1,0)*(10^-3))</f>
        <v>3.3540000000000002E-3</v>
      </c>
      <c r="AN21" s="314" cm="1">
        <f t="array" ref="AN21">_xlfn.IFS(N21="","",$C$4="IPCC",
N21*VLOOKUP($F21,'Reference edited'!$B$129:$H$135,COLUMN('Reference edited'!$E$129)-COLUMN('Reference edited'!$B$129)+1,0)*(10^-3)*VLOOKUP($F21,'Reference edited'!$B$129:$H$135,COLUMN('Reference edited'!$G$129)-COLUMN('Reference edited'!$B$129)+1,0)*(10^-3),$C$4="EPA",N21*VLOOKUP($F21,'Reference edited'!$B$141:$J$164,COLUMN('Reference edited'!$I$141)-COLUMN('Reference edited'!$B$141)+1,0)*(10^-3))</f>
        <v>3.3540000000000002E-3</v>
      </c>
      <c r="AO21" s="314" cm="1">
        <f t="array" ref="AO21">_xlfn.IFS(O21="","",$C$4="IPCC",
O21*VLOOKUP($F21,'Reference edited'!$B$129:$H$135,COLUMN('Reference edited'!$E$129)-COLUMN('Reference edited'!$B$129)+1,0)*(10^-3)*VLOOKUP($F21,'Reference edited'!$B$129:$H$135,COLUMN('Reference edited'!$G$129)-COLUMN('Reference edited'!$B$129)+1,0)*(10^-3),$C$4="EPA",O21*VLOOKUP($F21,'Reference edited'!$B$141:$J$164,COLUMN('Reference edited'!$I$141)-COLUMN('Reference edited'!$B$141)+1,0)*(10^-3))</f>
        <v>3.3540000000000002E-3</v>
      </c>
      <c r="AP21" s="314" cm="1">
        <f t="array" ref="AP21">_xlfn.IFS(P21="","",$C$4="IPCC",
P21*VLOOKUP($F21,'Reference edited'!$B$129:$H$135,COLUMN('Reference edited'!$E$129)-COLUMN('Reference edited'!$B$129)+1,0)*(10^-3)*VLOOKUP($F21,'Reference edited'!$B$129:$H$135,COLUMN('Reference edited'!$G$129)-COLUMN('Reference edited'!$B$129)+1,0)*(10^-3),$C$4="EPA",P21*VLOOKUP($F21,'Reference edited'!$B$141:$J$164,COLUMN('Reference edited'!$I$141)-COLUMN('Reference edited'!$B$141)+1,0)*(10^-3))</f>
        <v>3.3540000000000002E-3</v>
      </c>
      <c r="AQ21" s="314" cm="1">
        <f t="array" ref="AQ21">_xlfn.IFS(Q21="","",$C$4="IPCC",
Q21*VLOOKUP($F21,'Reference edited'!$B$129:$H$135,COLUMN('Reference edited'!$E$129)-COLUMN('Reference edited'!$B$129)+1,0)*(10^-3)*VLOOKUP($F21,'Reference edited'!$B$129:$H$135,COLUMN('Reference edited'!$G$129)-COLUMN('Reference edited'!$B$129)+1,0)*(10^-3),$C$4="EPA",Q21*VLOOKUP($F21,'Reference edited'!$B$141:$J$164,COLUMN('Reference edited'!$I$141)-COLUMN('Reference edited'!$B$141)+1,0)*(10^-3))</f>
        <v>3.3540000000000002E-3</v>
      </c>
      <c r="AR21" s="314" cm="1">
        <f t="array" ref="AR21">_xlfn.IFS(R21="","",$C$4="IPCC",
R21*VLOOKUP($F21,'Reference edited'!$B$129:$H$135,COLUMN('Reference edited'!$E$129)-COLUMN('Reference edited'!$B$129)+1,0)*(10^-3)*VLOOKUP($F21,'Reference edited'!$B$129:$H$135,COLUMN('Reference edited'!$G$129)-COLUMN('Reference edited'!$B$129)+1,0)*(10^-3),$C$4="EPA",R21*VLOOKUP($F21,'Reference edited'!$B$141:$J$164,COLUMN('Reference edited'!$I$141)-COLUMN('Reference edited'!$B$141)+1,0)*(10^-3))</f>
        <v>3.3540000000000002E-3</v>
      </c>
      <c r="AS21" s="314" cm="1">
        <f t="array" ref="AS21">_xlfn.IFS(S21="","",$C$4="IPCC",
S21*VLOOKUP($F21,'Reference edited'!$B$129:$H$135,COLUMN('Reference edited'!$E$129)-COLUMN('Reference edited'!$B$129)+1,0)*(10^-3)*VLOOKUP($F21,'Reference edited'!$B$129:$H$135,COLUMN('Reference edited'!$G$129)-COLUMN('Reference edited'!$B$129)+1,0)*(10^-3),$C$4="EPA",S21*VLOOKUP($F21,'Reference edited'!$B$141:$J$164,COLUMN('Reference edited'!$I$141)-COLUMN('Reference edited'!$B$141)+1,0)*(10^-3))</f>
        <v>3.3540000000000002E-3</v>
      </c>
      <c r="AT21" s="319" cm="1">
        <f t="array" ref="AT21">_xlfn.IFS(T21="","",$C$4="IPCC",
T21*VLOOKUP($F21,'Reference edited'!$B$129:$H$135,COLUMN('Reference edited'!$E$129)-COLUMN('Reference edited'!$B$129)+1,0)*(10^-3)*VLOOKUP($F21,'Reference edited'!$B$129:$H$135,COLUMN('Reference edited'!$G$129)-COLUMN('Reference edited'!$B$129)+1,0)*(10^-3),$C$4="EPA",T21*VLOOKUP($F21,'Reference edited'!$B$141:$J$164,COLUMN('Reference edited'!$I$141)-COLUMN('Reference edited'!$B$141)+1,0)*(10^-3))</f>
        <v>3.3540000000000002E-3</v>
      </c>
      <c r="AU21" s="193">
        <f t="shared" ref="AU21:AU25" si="8">SUM(AI21:AT21)</f>
        <v>4.0248000000000006E-2</v>
      </c>
      <c r="AV21" s="212" cm="1">
        <f t="array" ref="AV21">_xlfn.IFS(I21="","",$C$4="IPCC",
I21*VLOOKUP($F21,'Reference edited'!$B$129:$H$135,COLUMN('Reference edited'!$E$129)-COLUMN('Reference edited'!$B$129)+1,0)*(10^-3)*VLOOKUP($F21,'Reference edited'!$B$129:$H$135,COLUMN('Reference edited'!$H$129)-COLUMN('Reference edited'!$B$129)+1,0)*(10^-3),$C$4="EPA",I21*VLOOKUP($F21,'Reference edited'!$B$141:$J$164,COLUMN('Reference edited'!$J$141)-COLUMN('Reference edited'!$B$141)+1,0)*(10^-3))</f>
        <v>3.3540000000000002E-3</v>
      </c>
      <c r="AW21" s="197" cm="1">
        <f t="array" ref="AW21">_xlfn.IFS(J21="","",$C$4="IPCC",
J21*VLOOKUP($F21,'Reference edited'!$B$129:$H$135,COLUMN('Reference edited'!$E$129)-COLUMN('Reference edited'!$B$129)+1,0)*(10^-3)*VLOOKUP($F21,'Reference edited'!$B$129:$H$135,COLUMN('Reference edited'!$H$129)-COLUMN('Reference edited'!$B$129)+1,0)*(10^-3),$C$4="EPA",J21*VLOOKUP($F21,'Reference edited'!$B$141:$J$164,COLUMN('Reference edited'!$J$141)-COLUMN('Reference edited'!$B$141)+1,0)*(10^-3))</f>
        <v>3.3540000000000002E-3</v>
      </c>
      <c r="AX21" s="197" cm="1">
        <f t="array" ref="AX21">_xlfn.IFS(K21="","",$C$4="IPCC",
K21*VLOOKUP($F21,'Reference edited'!$B$129:$H$135,COLUMN('Reference edited'!$E$129)-COLUMN('Reference edited'!$B$129)+1,0)*(10^-3)*VLOOKUP($F21,'Reference edited'!$B$129:$H$135,COLUMN('Reference edited'!$H$129)-COLUMN('Reference edited'!$B$129)+1,0)*(10^-3),$C$4="EPA",K21*VLOOKUP($F21,'Reference edited'!$B$141:$J$164,COLUMN('Reference edited'!$J$141)-COLUMN('Reference edited'!$B$141)+1,0)*(10^-3))</f>
        <v>3.3540000000000002E-3</v>
      </c>
      <c r="AY21" s="197" cm="1">
        <f t="array" ref="AY21">_xlfn.IFS(L21="","",$C$4="IPCC",
L21*VLOOKUP($F21,'Reference edited'!$B$129:$H$135,COLUMN('Reference edited'!$E$129)-COLUMN('Reference edited'!$B$129)+1,0)*(10^-3)*VLOOKUP($F21,'Reference edited'!$B$129:$H$135,COLUMN('Reference edited'!$H$129)-COLUMN('Reference edited'!$B$129)+1,0)*(10^-3),$C$4="EPA",L21*VLOOKUP($F21,'Reference edited'!$B$141:$J$164,COLUMN('Reference edited'!$J$141)-COLUMN('Reference edited'!$B$141)+1,0)*(10^-3))</f>
        <v>3.3540000000000002E-3</v>
      </c>
      <c r="AZ21" s="197" cm="1">
        <f t="array" ref="AZ21">_xlfn.IFS(M21="","",$C$4="IPCC",
M21*VLOOKUP($F21,'Reference edited'!$B$129:$H$135,COLUMN('Reference edited'!$E$129)-COLUMN('Reference edited'!$B$129)+1,0)*(10^-3)*VLOOKUP($F21,'Reference edited'!$B$129:$H$135,COLUMN('Reference edited'!$H$129)-COLUMN('Reference edited'!$B$129)+1,0)*(10^-3),$C$4="EPA",M21*VLOOKUP($F21,'Reference edited'!$B$141:$J$164,COLUMN('Reference edited'!$J$141)-COLUMN('Reference edited'!$B$141)+1,0)*(10^-3))</f>
        <v>3.3540000000000002E-3</v>
      </c>
      <c r="BA21" s="197" cm="1">
        <f t="array" ref="BA21">_xlfn.IFS(N21="","",$C$4="IPCC",
N21*VLOOKUP($F21,'Reference edited'!$B$129:$H$135,COLUMN('Reference edited'!$E$129)-COLUMN('Reference edited'!$B$129)+1,0)*(10^-3)*VLOOKUP($F21,'Reference edited'!$B$129:$H$135,COLUMN('Reference edited'!$H$129)-COLUMN('Reference edited'!$B$129)+1,0)*(10^-3),$C$4="EPA",N21*VLOOKUP($F21,'Reference edited'!$B$141:$J$164,COLUMN('Reference edited'!$J$141)-COLUMN('Reference edited'!$B$141)+1,0)*(10^-3))</f>
        <v>3.3540000000000002E-3</v>
      </c>
      <c r="BB21" s="197" cm="1">
        <f t="array" ref="BB21">_xlfn.IFS(O21="","",$C$4="IPCC",
O21*VLOOKUP($F21,'Reference edited'!$B$129:$H$135,COLUMN('Reference edited'!$E$129)-COLUMN('Reference edited'!$B$129)+1,0)*(10^-3)*VLOOKUP($F21,'Reference edited'!$B$129:$H$135,COLUMN('Reference edited'!$H$129)-COLUMN('Reference edited'!$B$129)+1,0)*(10^-3),$C$4="EPA",O21*VLOOKUP($F21,'Reference edited'!$B$141:$J$164,COLUMN('Reference edited'!$J$141)-COLUMN('Reference edited'!$B$141)+1,0)*(10^-3))</f>
        <v>3.3540000000000002E-3</v>
      </c>
      <c r="BC21" s="197" cm="1">
        <f t="array" ref="BC21">_xlfn.IFS(P21="","",$C$4="IPCC",
P21*VLOOKUP($F21,'Reference edited'!$B$129:$H$135,COLUMN('Reference edited'!$E$129)-COLUMN('Reference edited'!$B$129)+1,0)*(10^-3)*VLOOKUP($F21,'Reference edited'!$B$129:$H$135,COLUMN('Reference edited'!$H$129)-COLUMN('Reference edited'!$B$129)+1,0)*(10^-3),$C$4="EPA",P21*VLOOKUP($F21,'Reference edited'!$B$141:$J$164,COLUMN('Reference edited'!$J$141)-COLUMN('Reference edited'!$B$141)+1,0)*(10^-3))</f>
        <v>3.3540000000000002E-3</v>
      </c>
      <c r="BD21" s="197" cm="1">
        <f t="array" ref="BD21">_xlfn.IFS(Q21="","",$C$4="IPCC",
Q21*VLOOKUP($F21,'Reference edited'!$B$129:$H$135,COLUMN('Reference edited'!$E$129)-COLUMN('Reference edited'!$B$129)+1,0)*(10^-3)*VLOOKUP($F21,'Reference edited'!$B$129:$H$135,COLUMN('Reference edited'!$H$129)-COLUMN('Reference edited'!$B$129)+1,0)*(10^-3),$C$4="EPA",Q21*VLOOKUP($F21,'Reference edited'!$B$141:$J$164,COLUMN('Reference edited'!$J$141)-COLUMN('Reference edited'!$B$141)+1,0)*(10^-3))</f>
        <v>3.3540000000000002E-3</v>
      </c>
      <c r="BE21" s="197" cm="1">
        <f t="array" ref="BE21">_xlfn.IFS(R21="","",$C$4="IPCC",
R21*VLOOKUP($F21,'Reference edited'!$B$129:$H$135,COLUMN('Reference edited'!$E$129)-COLUMN('Reference edited'!$B$129)+1,0)*(10^-3)*VLOOKUP($F21,'Reference edited'!$B$129:$H$135,COLUMN('Reference edited'!$H$129)-COLUMN('Reference edited'!$B$129)+1,0)*(10^-3),$C$4="EPA",R21*VLOOKUP($F21,'Reference edited'!$B$141:$J$164,COLUMN('Reference edited'!$J$141)-COLUMN('Reference edited'!$B$141)+1,0)*(10^-3))</f>
        <v>3.3540000000000002E-3</v>
      </c>
      <c r="BF21" s="197" cm="1">
        <f t="array" ref="BF21">_xlfn.IFS(S21="","",$C$4="IPCC",
S21*VLOOKUP($F21,'Reference edited'!$B$129:$H$135,COLUMN('Reference edited'!$E$129)-COLUMN('Reference edited'!$B$129)+1,0)*(10^-3)*VLOOKUP($F21,'Reference edited'!$B$129:$H$135,COLUMN('Reference edited'!$H$129)-COLUMN('Reference edited'!$B$129)+1,0)*(10^-3),$C$4="EPA",S21*VLOOKUP($F21,'Reference edited'!$B$141:$J$164,COLUMN('Reference edited'!$J$141)-COLUMN('Reference edited'!$B$141)+1,0)*(10^-3))</f>
        <v>3.3540000000000002E-3</v>
      </c>
      <c r="BG21" s="222" cm="1">
        <f t="array" ref="BG21">_xlfn.IFS(T21="","",$C$4="IPCC",
T21*VLOOKUP($F21,'Reference edited'!$B$129:$H$135,COLUMN('Reference edited'!$E$129)-COLUMN('Reference edited'!$B$129)+1,0)*(10^-3)*VLOOKUP($F21,'Reference edited'!$B$129:$H$135,COLUMN('Reference edited'!$H$129)-COLUMN('Reference edited'!$B$129)+1,0)*(10^-3),$C$4="EPA",T21*VLOOKUP($F21,'Reference edited'!$B$141:$J$164,COLUMN('Reference edited'!$J$141)-COLUMN('Reference edited'!$B$141)+1,0)*(10^-3))</f>
        <v>3.3540000000000002E-3</v>
      </c>
      <c r="BH21" s="193">
        <f t="shared" ref="BH21:BH25" si="9">SUM(AV21:BG21)</f>
        <v>4.0248000000000006E-2</v>
      </c>
    </row>
    <row r="22" spans="2:60" ht="17.100000000000001" customHeight="1" x14ac:dyDescent="0.3">
      <c r="B22" s="742"/>
      <c r="C22" s="721"/>
      <c r="D22" s="722"/>
      <c r="E22" s="859" t="s">
        <v>693</v>
      </c>
      <c r="F22" s="112" t="s">
        <v>387</v>
      </c>
      <c r="G22" s="23"/>
      <c r="H22" s="309" t="str" cm="1">
        <f t="array" ref="H22">_xlfn.IFS(F22="","",$C$4="IPCC","t",$C$4="EPA",VLOOKUP($F22,'Reference edited'!$B$141:$G$164,COLUMN('Reference edited'!$C$141)-COLUMN('Reference edited'!$B$141)+1,0))</f>
        <v>t</v>
      </c>
      <c r="I22" s="118">
        <v>30</v>
      </c>
      <c r="J22" s="118">
        <v>30</v>
      </c>
      <c r="K22" s="118">
        <v>30</v>
      </c>
      <c r="L22" s="118">
        <v>30</v>
      </c>
      <c r="M22" s="118">
        <v>30</v>
      </c>
      <c r="N22" s="118">
        <v>30</v>
      </c>
      <c r="O22" s="118">
        <v>30</v>
      </c>
      <c r="P22" s="118">
        <v>30</v>
      </c>
      <c r="Q22" s="118">
        <v>30</v>
      </c>
      <c r="R22" s="118">
        <v>30</v>
      </c>
      <c r="S22" s="118">
        <v>30</v>
      </c>
      <c r="T22" s="279">
        <v>30</v>
      </c>
      <c r="U22" s="189">
        <f t="shared" si="0"/>
        <v>360</v>
      </c>
      <c r="V22" s="212" cm="1">
        <f t="array" ref="V22">_xlfn.IFS(I22="","",$C$4="IPCC",
I22*VLOOKUP($F22,'Reference edited'!$B$129:$H$135,COLUMN('Reference edited'!$E$129)-COLUMN('Reference edited'!$B$129)+1,0)*(10^-3)*VLOOKUP($F22,'Reference edited'!$B$129:$H$135,COLUMN('Reference edited'!$F$129)-COLUMN('Reference edited'!$B$129)+1,0)*(10^-3),$C$4="EPA",I22*VLOOKUP($F22,'Reference edited'!$B$141:$J$164,COLUMN('Reference edited'!$H$141)-COLUMN('Reference edited'!$B$141)+1,0)*(10^-3))</f>
        <v>89.538900000000012</v>
      </c>
      <c r="W22" s="197" cm="1">
        <f t="array" ref="W22">_xlfn.IFS(J22="","",$C$4="IPCC",
J22*VLOOKUP($F22,'Reference edited'!$B$129:$H$135,COLUMN('Reference edited'!$E$129)-COLUMN('Reference edited'!$B$129)+1,0)*(10^-3)*VLOOKUP($F22,'Reference edited'!$B$129:$H$135,COLUMN('Reference edited'!$F$129)-COLUMN('Reference edited'!$B$129)+1,0)*(10^-3),$C$4="EPA",J22*VLOOKUP($F22,'Reference edited'!$B$141:$J$164,COLUMN('Reference edited'!$H$141)-COLUMN('Reference edited'!$B$141)+1,0)*(10^-3))</f>
        <v>89.538900000000012</v>
      </c>
      <c r="X22" s="197" cm="1">
        <f t="array" ref="X22">_xlfn.IFS(K22="","",$C$4="IPCC",
K22*VLOOKUP($F22,'Reference edited'!$B$129:$H$135,COLUMN('Reference edited'!$E$129)-COLUMN('Reference edited'!$B$129)+1,0)*(10^-3)*VLOOKUP($F22,'Reference edited'!$B$129:$H$135,COLUMN('Reference edited'!$F$129)-COLUMN('Reference edited'!$B$129)+1,0)*(10^-3),$C$4="EPA",K22*VLOOKUP($F22,'Reference edited'!$B$141:$J$164,COLUMN('Reference edited'!$H$141)-COLUMN('Reference edited'!$B$141)+1,0)*(10^-3))</f>
        <v>89.538900000000012</v>
      </c>
      <c r="Y22" s="197" cm="1">
        <f t="array" ref="Y22">_xlfn.IFS(L22="","",$C$4="IPCC",
L22*VLOOKUP($F22,'Reference edited'!$B$129:$H$135,COLUMN('Reference edited'!$E$129)-COLUMN('Reference edited'!$B$129)+1,0)*(10^-3)*VLOOKUP($F22,'Reference edited'!$B$129:$H$135,COLUMN('Reference edited'!$F$129)-COLUMN('Reference edited'!$B$129)+1,0)*(10^-3),$C$4="EPA",L22*VLOOKUP($F22,'Reference edited'!$B$141:$J$164,COLUMN('Reference edited'!$H$141)-COLUMN('Reference edited'!$B$141)+1,0)*(10^-3))</f>
        <v>89.538900000000012</v>
      </c>
      <c r="Z22" s="197" cm="1">
        <f t="array" ref="Z22">_xlfn.IFS(M22="","",$C$4="IPCC",
M22*VLOOKUP($F22,'Reference edited'!$B$129:$H$135,COLUMN('Reference edited'!$E$129)-COLUMN('Reference edited'!$B$129)+1,0)*(10^-3)*VLOOKUP($F22,'Reference edited'!$B$129:$H$135,COLUMN('Reference edited'!$F$129)-COLUMN('Reference edited'!$B$129)+1,0)*(10^-3),$C$4="EPA",M22*VLOOKUP($F22,'Reference edited'!$B$141:$J$164,COLUMN('Reference edited'!$H$141)-COLUMN('Reference edited'!$B$141)+1,0)*(10^-3))</f>
        <v>89.538900000000012</v>
      </c>
      <c r="AA22" s="197" cm="1">
        <f t="array" ref="AA22">_xlfn.IFS(N22="","",$C$4="IPCC",
N22*VLOOKUP($F22,'Reference edited'!$B$129:$H$135,COLUMN('Reference edited'!$E$129)-COLUMN('Reference edited'!$B$129)+1,0)*(10^-3)*VLOOKUP($F22,'Reference edited'!$B$129:$H$135,COLUMN('Reference edited'!$F$129)-COLUMN('Reference edited'!$B$129)+1,0)*(10^-3),$C$4="EPA",N22*VLOOKUP($F22,'Reference edited'!$B$141:$J$164,COLUMN('Reference edited'!$H$141)-COLUMN('Reference edited'!$B$141)+1,0)*(10^-3))</f>
        <v>89.538900000000012</v>
      </c>
      <c r="AB22" s="197" cm="1">
        <f t="array" ref="AB22">_xlfn.IFS(O22="","",$C$4="IPCC",
O22*VLOOKUP($F22,'Reference edited'!$B$129:$H$135,COLUMN('Reference edited'!$E$129)-COLUMN('Reference edited'!$B$129)+1,0)*(10^-3)*VLOOKUP($F22,'Reference edited'!$B$129:$H$135,COLUMN('Reference edited'!$F$129)-COLUMN('Reference edited'!$B$129)+1,0)*(10^-3),$C$4="EPA",O22*VLOOKUP($F22,'Reference edited'!$B$141:$J$164,COLUMN('Reference edited'!$H$141)-COLUMN('Reference edited'!$B$141)+1,0)*(10^-3))</f>
        <v>89.538900000000012</v>
      </c>
      <c r="AC22" s="197" cm="1">
        <f t="array" ref="AC22">_xlfn.IFS(P22="","",$C$4="IPCC",
P22*VLOOKUP($F22,'Reference edited'!$B$129:$H$135,COLUMN('Reference edited'!$E$129)-COLUMN('Reference edited'!$B$129)+1,0)*(10^-3)*VLOOKUP($F22,'Reference edited'!$B$129:$H$135,COLUMN('Reference edited'!$F$129)-COLUMN('Reference edited'!$B$129)+1,0)*(10^-3),$C$4="EPA",P22*VLOOKUP($F22,'Reference edited'!$B$141:$J$164,COLUMN('Reference edited'!$H$141)-COLUMN('Reference edited'!$B$141)+1,0)*(10^-3))</f>
        <v>89.538900000000012</v>
      </c>
      <c r="AD22" s="197" cm="1">
        <f t="array" ref="AD22">_xlfn.IFS(Q22="","",$C$4="IPCC",
Q22*VLOOKUP($F22,'Reference edited'!$B$129:$H$135,COLUMN('Reference edited'!$E$129)-COLUMN('Reference edited'!$B$129)+1,0)*(10^-3)*VLOOKUP($F22,'Reference edited'!$B$129:$H$135,COLUMN('Reference edited'!$F$129)-COLUMN('Reference edited'!$B$129)+1,0)*(10^-3),$C$4="EPA",Q22*VLOOKUP($F22,'Reference edited'!$B$141:$J$164,COLUMN('Reference edited'!$H$141)-COLUMN('Reference edited'!$B$141)+1,0)*(10^-3))</f>
        <v>89.538900000000012</v>
      </c>
      <c r="AE22" s="197" cm="1">
        <f t="array" ref="AE22">_xlfn.IFS(R22="","",$C$4="IPCC",
R22*VLOOKUP($F22,'Reference edited'!$B$129:$H$135,COLUMN('Reference edited'!$E$129)-COLUMN('Reference edited'!$B$129)+1,0)*(10^-3)*VLOOKUP($F22,'Reference edited'!$B$129:$H$135,COLUMN('Reference edited'!$F$129)-COLUMN('Reference edited'!$B$129)+1,0)*(10^-3),$C$4="EPA",R22*VLOOKUP($F22,'Reference edited'!$B$141:$J$164,COLUMN('Reference edited'!$H$141)-COLUMN('Reference edited'!$B$141)+1,0)*(10^-3))</f>
        <v>89.538900000000012</v>
      </c>
      <c r="AF22" s="197" cm="1">
        <f t="array" ref="AF22">_xlfn.IFS(S22="","",$C$4="IPCC",
S22*VLOOKUP($F22,'Reference edited'!$B$129:$H$135,COLUMN('Reference edited'!$E$129)-COLUMN('Reference edited'!$B$129)+1,0)*(10^-3)*VLOOKUP($F22,'Reference edited'!$B$129:$H$135,COLUMN('Reference edited'!$F$129)-COLUMN('Reference edited'!$B$129)+1,0)*(10^-3),$C$4="EPA",S22*VLOOKUP($F22,'Reference edited'!$B$141:$J$164,COLUMN('Reference edited'!$H$141)-COLUMN('Reference edited'!$B$141)+1,0)*(10^-3))</f>
        <v>89.538900000000012</v>
      </c>
      <c r="AG22" s="222" cm="1">
        <f t="array" ref="AG22">_xlfn.IFS(T22="","",$C$4="IPCC",
T22*VLOOKUP($F22,'Reference edited'!$B$129:$H$135,COLUMN('Reference edited'!$E$129)-COLUMN('Reference edited'!$B$129)+1,0)*(10^-3)*VLOOKUP($F22,'Reference edited'!$B$129:$H$135,COLUMN('Reference edited'!$F$129)-COLUMN('Reference edited'!$B$129)+1,0)*(10^-3),$C$4="EPA",T22*VLOOKUP($F22,'Reference edited'!$B$141:$J$164,COLUMN('Reference edited'!$H$141)-COLUMN('Reference edited'!$B$141)+1,0)*(10^-3))</f>
        <v>89.538900000000012</v>
      </c>
      <c r="AH22" s="193">
        <f t="shared" si="7"/>
        <v>1074.4668000000001</v>
      </c>
      <c r="AI22" s="318" cm="1">
        <f t="array" ref="AI22">_xlfn.IFS(I22="","",$C$4="IPCC",
I22*VLOOKUP($F22,'Reference edited'!$B$129:$H$135,COLUMN('Reference edited'!$E$129)-COLUMN('Reference edited'!$B$129)+1,0)*(10^-3)*VLOOKUP($F22,'Reference edited'!$B$129:$H$135,COLUMN('Reference edited'!$G$129)-COLUMN('Reference edited'!$B$129)+1,0)*(10^-3),$C$4="EPA",I22*VLOOKUP($F22,'Reference edited'!$B$141:$J$164,COLUMN('Reference edited'!$I$141)-COLUMN('Reference edited'!$B$141)+1,0)*(10^-3))</f>
        <v>8.7978000000000015E-2</v>
      </c>
      <c r="AJ22" s="314" cm="1">
        <f t="array" ref="AJ22">_xlfn.IFS(J22="","",$C$4="IPCC",
J22*VLOOKUP($F22,'Reference edited'!$B$129:$H$135,COLUMN('Reference edited'!$E$129)-COLUMN('Reference edited'!$B$129)+1,0)*(10^-3)*VLOOKUP($F22,'Reference edited'!$B$129:$H$135,COLUMN('Reference edited'!$G$129)-COLUMN('Reference edited'!$B$129)+1,0)*(10^-3),$C$4="EPA",J22*VLOOKUP($F22,'Reference edited'!$B$141:$J$164,COLUMN('Reference edited'!$I$141)-COLUMN('Reference edited'!$B$141)+1,0)*(10^-3))</f>
        <v>8.7978000000000015E-2</v>
      </c>
      <c r="AK22" s="314" cm="1">
        <f t="array" ref="AK22">_xlfn.IFS(K22="","",$C$4="IPCC",
K22*VLOOKUP($F22,'Reference edited'!$B$129:$H$135,COLUMN('Reference edited'!$E$129)-COLUMN('Reference edited'!$B$129)+1,0)*(10^-3)*VLOOKUP($F22,'Reference edited'!$B$129:$H$135,COLUMN('Reference edited'!$G$129)-COLUMN('Reference edited'!$B$129)+1,0)*(10^-3),$C$4="EPA",K22*VLOOKUP($F22,'Reference edited'!$B$141:$J$164,COLUMN('Reference edited'!$I$141)-COLUMN('Reference edited'!$B$141)+1,0)*(10^-3))</f>
        <v>8.7978000000000015E-2</v>
      </c>
      <c r="AL22" s="314" cm="1">
        <f t="array" ref="AL22">_xlfn.IFS(L22="","",$C$4="IPCC",
L22*VLOOKUP($F22,'Reference edited'!$B$129:$H$135,COLUMN('Reference edited'!$E$129)-COLUMN('Reference edited'!$B$129)+1,0)*(10^-3)*VLOOKUP($F22,'Reference edited'!$B$129:$H$135,COLUMN('Reference edited'!$G$129)-COLUMN('Reference edited'!$B$129)+1,0)*(10^-3),$C$4="EPA",L22*VLOOKUP($F22,'Reference edited'!$B$141:$J$164,COLUMN('Reference edited'!$I$141)-COLUMN('Reference edited'!$B$141)+1,0)*(10^-3))</f>
        <v>8.7978000000000015E-2</v>
      </c>
      <c r="AM22" s="314" cm="1">
        <f t="array" ref="AM22">_xlfn.IFS(M22="","",$C$4="IPCC",
M22*VLOOKUP($F22,'Reference edited'!$B$129:$H$135,COLUMN('Reference edited'!$E$129)-COLUMN('Reference edited'!$B$129)+1,0)*(10^-3)*VLOOKUP($F22,'Reference edited'!$B$129:$H$135,COLUMN('Reference edited'!$G$129)-COLUMN('Reference edited'!$B$129)+1,0)*(10^-3),$C$4="EPA",M22*VLOOKUP($F22,'Reference edited'!$B$141:$J$164,COLUMN('Reference edited'!$I$141)-COLUMN('Reference edited'!$B$141)+1,0)*(10^-3))</f>
        <v>8.7978000000000015E-2</v>
      </c>
      <c r="AN22" s="314" cm="1">
        <f t="array" ref="AN22">_xlfn.IFS(N22="","",$C$4="IPCC",
N22*VLOOKUP($F22,'Reference edited'!$B$129:$H$135,COLUMN('Reference edited'!$E$129)-COLUMN('Reference edited'!$B$129)+1,0)*(10^-3)*VLOOKUP($F22,'Reference edited'!$B$129:$H$135,COLUMN('Reference edited'!$G$129)-COLUMN('Reference edited'!$B$129)+1,0)*(10^-3),$C$4="EPA",N22*VLOOKUP($F22,'Reference edited'!$B$141:$J$164,COLUMN('Reference edited'!$I$141)-COLUMN('Reference edited'!$B$141)+1,0)*(10^-3))</f>
        <v>8.7978000000000015E-2</v>
      </c>
      <c r="AO22" s="314" cm="1">
        <f t="array" ref="AO22">_xlfn.IFS(O22="","",$C$4="IPCC",
O22*VLOOKUP($F22,'Reference edited'!$B$129:$H$135,COLUMN('Reference edited'!$E$129)-COLUMN('Reference edited'!$B$129)+1,0)*(10^-3)*VLOOKUP($F22,'Reference edited'!$B$129:$H$135,COLUMN('Reference edited'!$G$129)-COLUMN('Reference edited'!$B$129)+1,0)*(10^-3),$C$4="EPA",O22*VLOOKUP($F22,'Reference edited'!$B$141:$J$164,COLUMN('Reference edited'!$I$141)-COLUMN('Reference edited'!$B$141)+1,0)*(10^-3))</f>
        <v>8.7978000000000015E-2</v>
      </c>
      <c r="AP22" s="314" cm="1">
        <f t="array" ref="AP22">_xlfn.IFS(P22="","",$C$4="IPCC",
P22*VLOOKUP($F22,'Reference edited'!$B$129:$H$135,COLUMN('Reference edited'!$E$129)-COLUMN('Reference edited'!$B$129)+1,0)*(10^-3)*VLOOKUP($F22,'Reference edited'!$B$129:$H$135,COLUMN('Reference edited'!$G$129)-COLUMN('Reference edited'!$B$129)+1,0)*(10^-3),$C$4="EPA",P22*VLOOKUP($F22,'Reference edited'!$B$141:$J$164,COLUMN('Reference edited'!$I$141)-COLUMN('Reference edited'!$B$141)+1,0)*(10^-3))</f>
        <v>8.7978000000000015E-2</v>
      </c>
      <c r="AQ22" s="314" cm="1">
        <f t="array" ref="AQ22">_xlfn.IFS(Q22="","",$C$4="IPCC",
Q22*VLOOKUP($F22,'Reference edited'!$B$129:$H$135,COLUMN('Reference edited'!$E$129)-COLUMN('Reference edited'!$B$129)+1,0)*(10^-3)*VLOOKUP($F22,'Reference edited'!$B$129:$H$135,COLUMN('Reference edited'!$G$129)-COLUMN('Reference edited'!$B$129)+1,0)*(10^-3),$C$4="EPA",Q22*VLOOKUP($F22,'Reference edited'!$B$141:$J$164,COLUMN('Reference edited'!$I$141)-COLUMN('Reference edited'!$B$141)+1,0)*(10^-3))</f>
        <v>8.7978000000000015E-2</v>
      </c>
      <c r="AR22" s="314" cm="1">
        <f t="array" ref="AR22">_xlfn.IFS(R22="","",$C$4="IPCC",
R22*VLOOKUP($F22,'Reference edited'!$B$129:$H$135,COLUMN('Reference edited'!$E$129)-COLUMN('Reference edited'!$B$129)+1,0)*(10^-3)*VLOOKUP($F22,'Reference edited'!$B$129:$H$135,COLUMN('Reference edited'!$G$129)-COLUMN('Reference edited'!$B$129)+1,0)*(10^-3),$C$4="EPA",R22*VLOOKUP($F22,'Reference edited'!$B$141:$J$164,COLUMN('Reference edited'!$I$141)-COLUMN('Reference edited'!$B$141)+1,0)*(10^-3))</f>
        <v>8.7978000000000015E-2</v>
      </c>
      <c r="AS22" s="314" cm="1">
        <f t="array" ref="AS22">_xlfn.IFS(S22="","",$C$4="IPCC",
S22*VLOOKUP($F22,'Reference edited'!$B$129:$H$135,COLUMN('Reference edited'!$E$129)-COLUMN('Reference edited'!$B$129)+1,0)*(10^-3)*VLOOKUP($F22,'Reference edited'!$B$129:$H$135,COLUMN('Reference edited'!$G$129)-COLUMN('Reference edited'!$B$129)+1,0)*(10^-3),$C$4="EPA",S22*VLOOKUP($F22,'Reference edited'!$B$141:$J$164,COLUMN('Reference edited'!$I$141)-COLUMN('Reference edited'!$B$141)+1,0)*(10^-3))</f>
        <v>8.7978000000000015E-2</v>
      </c>
      <c r="AT22" s="319" cm="1">
        <f t="array" ref="AT22">_xlfn.IFS(T22="","",$C$4="IPCC",
T22*VLOOKUP($F22,'Reference edited'!$B$129:$H$135,COLUMN('Reference edited'!$E$129)-COLUMN('Reference edited'!$B$129)+1,0)*(10^-3)*VLOOKUP($F22,'Reference edited'!$B$129:$H$135,COLUMN('Reference edited'!$G$129)-COLUMN('Reference edited'!$B$129)+1,0)*(10^-3),$C$4="EPA",T22*VLOOKUP($F22,'Reference edited'!$B$141:$J$164,COLUMN('Reference edited'!$I$141)-COLUMN('Reference edited'!$B$141)+1,0)*(10^-3))</f>
        <v>8.7978000000000015E-2</v>
      </c>
      <c r="AU22" s="193">
        <f t="shared" si="8"/>
        <v>1.0557360000000002</v>
      </c>
      <c r="AV22" s="212" cm="1">
        <f t="array" ref="AV22">_xlfn.IFS(I22="","",$C$4="IPCC",
I22*VLOOKUP($F22,'Reference edited'!$B$129:$H$135,COLUMN('Reference edited'!$E$129)-COLUMN('Reference edited'!$B$129)+1,0)*(10^-3)*VLOOKUP($F22,'Reference edited'!$B$129:$H$135,COLUMN('Reference edited'!$H$129)-COLUMN('Reference edited'!$B$129)+1,0)*(10^-3),$C$4="EPA",I22*VLOOKUP($F22,'Reference edited'!$B$141:$J$164,COLUMN('Reference edited'!$J$141)-COLUMN('Reference edited'!$B$141)+1,0)*(10^-3))</f>
        <v>2.8380000000000001E-4</v>
      </c>
      <c r="AW22" s="197" cm="1">
        <f t="array" ref="AW22">_xlfn.IFS(J22="","",$C$4="IPCC",
J22*VLOOKUP($F22,'Reference edited'!$B$129:$H$135,COLUMN('Reference edited'!$E$129)-COLUMN('Reference edited'!$B$129)+1,0)*(10^-3)*VLOOKUP($F22,'Reference edited'!$B$129:$H$135,COLUMN('Reference edited'!$H$129)-COLUMN('Reference edited'!$B$129)+1,0)*(10^-3),$C$4="EPA",J22*VLOOKUP($F22,'Reference edited'!$B$141:$J$164,COLUMN('Reference edited'!$J$141)-COLUMN('Reference edited'!$B$141)+1,0)*(10^-3))</f>
        <v>2.8380000000000001E-4</v>
      </c>
      <c r="AX22" s="197" cm="1">
        <f t="array" ref="AX22">_xlfn.IFS(K22="","",$C$4="IPCC",
K22*VLOOKUP($F22,'Reference edited'!$B$129:$H$135,COLUMN('Reference edited'!$E$129)-COLUMN('Reference edited'!$B$129)+1,0)*(10^-3)*VLOOKUP($F22,'Reference edited'!$B$129:$H$135,COLUMN('Reference edited'!$H$129)-COLUMN('Reference edited'!$B$129)+1,0)*(10^-3),$C$4="EPA",K22*VLOOKUP($F22,'Reference edited'!$B$141:$J$164,COLUMN('Reference edited'!$J$141)-COLUMN('Reference edited'!$B$141)+1,0)*(10^-3))</f>
        <v>2.8380000000000001E-4</v>
      </c>
      <c r="AY22" s="197" cm="1">
        <f t="array" ref="AY22">_xlfn.IFS(L22="","",$C$4="IPCC",
L22*VLOOKUP($F22,'Reference edited'!$B$129:$H$135,COLUMN('Reference edited'!$E$129)-COLUMN('Reference edited'!$B$129)+1,0)*(10^-3)*VLOOKUP($F22,'Reference edited'!$B$129:$H$135,COLUMN('Reference edited'!$H$129)-COLUMN('Reference edited'!$B$129)+1,0)*(10^-3),$C$4="EPA",L22*VLOOKUP($F22,'Reference edited'!$B$141:$J$164,COLUMN('Reference edited'!$J$141)-COLUMN('Reference edited'!$B$141)+1,0)*(10^-3))</f>
        <v>2.8380000000000001E-4</v>
      </c>
      <c r="AZ22" s="197" cm="1">
        <f t="array" ref="AZ22">_xlfn.IFS(M22="","",$C$4="IPCC",
M22*VLOOKUP($F22,'Reference edited'!$B$129:$H$135,COLUMN('Reference edited'!$E$129)-COLUMN('Reference edited'!$B$129)+1,0)*(10^-3)*VLOOKUP($F22,'Reference edited'!$B$129:$H$135,COLUMN('Reference edited'!$H$129)-COLUMN('Reference edited'!$B$129)+1,0)*(10^-3),$C$4="EPA",M22*VLOOKUP($F22,'Reference edited'!$B$141:$J$164,COLUMN('Reference edited'!$J$141)-COLUMN('Reference edited'!$B$141)+1,0)*(10^-3))</f>
        <v>2.8380000000000001E-4</v>
      </c>
      <c r="BA22" s="197" cm="1">
        <f t="array" ref="BA22">_xlfn.IFS(N22="","",$C$4="IPCC",
N22*VLOOKUP($F22,'Reference edited'!$B$129:$H$135,COLUMN('Reference edited'!$E$129)-COLUMN('Reference edited'!$B$129)+1,0)*(10^-3)*VLOOKUP($F22,'Reference edited'!$B$129:$H$135,COLUMN('Reference edited'!$H$129)-COLUMN('Reference edited'!$B$129)+1,0)*(10^-3),$C$4="EPA",N22*VLOOKUP($F22,'Reference edited'!$B$141:$J$164,COLUMN('Reference edited'!$J$141)-COLUMN('Reference edited'!$B$141)+1,0)*(10^-3))</f>
        <v>2.8380000000000001E-4</v>
      </c>
      <c r="BB22" s="197" cm="1">
        <f t="array" ref="BB22">_xlfn.IFS(O22="","",$C$4="IPCC",
O22*VLOOKUP($F22,'Reference edited'!$B$129:$H$135,COLUMN('Reference edited'!$E$129)-COLUMN('Reference edited'!$B$129)+1,0)*(10^-3)*VLOOKUP($F22,'Reference edited'!$B$129:$H$135,COLUMN('Reference edited'!$H$129)-COLUMN('Reference edited'!$B$129)+1,0)*(10^-3),$C$4="EPA",O22*VLOOKUP($F22,'Reference edited'!$B$141:$J$164,COLUMN('Reference edited'!$J$141)-COLUMN('Reference edited'!$B$141)+1,0)*(10^-3))</f>
        <v>2.8380000000000001E-4</v>
      </c>
      <c r="BC22" s="197" cm="1">
        <f t="array" ref="BC22">_xlfn.IFS(P22="","",$C$4="IPCC",
P22*VLOOKUP($F22,'Reference edited'!$B$129:$H$135,COLUMN('Reference edited'!$E$129)-COLUMN('Reference edited'!$B$129)+1,0)*(10^-3)*VLOOKUP($F22,'Reference edited'!$B$129:$H$135,COLUMN('Reference edited'!$H$129)-COLUMN('Reference edited'!$B$129)+1,0)*(10^-3),$C$4="EPA",P22*VLOOKUP($F22,'Reference edited'!$B$141:$J$164,COLUMN('Reference edited'!$J$141)-COLUMN('Reference edited'!$B$141)+1,0)*(10^-3))</f>
        <v>2.8380000000000001E-4</v>
      </c>
      <c r="BD22" s="197" cm="1">
        <f t="array" ref="BD22">_xlfn.IFS(Q22="","",$C$4="IPCC",
Q22*VLOOKUP($F22,'Reference edited'!$B$129:$H$135,COLUMN('Reference edited'!$E$129)-COLUMN('Reference edited'!$B$129)+1,0)*(10^-3)*VLOOKUP($F22,'Reference edited'!$B$129:$H$135,COLUMN('Reference edited'!$H$129)-COLUMN('Reference edited'!$B$129)+1,0)*(10^-3),$C$4="EPA",Q22*VLOOKUP($F22,'Reference edited'!$B$141:$J$164,COLUMN('Reference edited'!$J$141)-COLUMN('Reference edited'!$B$141)+1,0)*(10^-3))</f>
        <v>2.8380000000000001E-4</v>
      </c>
      <c r="BE22" s="197" cm="1">
        <f t="array" ref="BE22">_xlfn.IFS(R22="","",$C$4="IPCC",
R22*VLOOKUP($F22,'Reference edited'!$B$129:$H$135,COLUMN('Reference edited'!$E$129)-COLUMN('Reference edited'!$B$129)+1,0)*(10^-3)*VLOOKUP($F22,'Reference edited'!$B$129:$H$135,COLUMN('Reference edited'!$H$129)-COLUMN('Reference edited'!$B$129)+1,0)*(10^-3),$C$4="EPA",R22*VLOOKUP($F22,'Reference edited'!$B$141:$J$164,COLUMN('Reference edited'!$J$141)-COLUMN('Reference edited'!$B$141)+1,0)*(10^-3))</f>
        <v>2.8380000000000001E-4</v>
      </c>
      <c r="BF22" s="197" cm="1">
        <f t="array" ref="BF22">_xlfn.IFS(S22="","",$C$4="IPCC",
S22*VLOOKUP($F22,'Reference edited'!$B$129:$H$135,COLUMN('Reference edited'!$E$129)-COLUMN('Reference edited'!$B$129)+1,0)*(10^-3)*VLOOKUP($F22,'Reference edited'!$B$129:$H$135,COLUMN('Reference edited'!$H$129)-COLUMN('Reference edited'!$B$129)+1,0)*(10^-3),$C$4="EPA",S22*VLOOKUP($F22,'Reference edited'!$B$141:$J$164,COLUMN('Reference edited'!$J$141)-COLUMN('Reference edited'!$B$141)+1,0)*(10^-3))</f>
        <v>2.8380000000000001E-4</v>
      </c>
      <c r="BG22" s="222" cm="1">
        <f t="array" ref="BG22">_xlfn.IFS(T22="","",$C$4="IPCC",
T22*VLOOKUP($F22,'Reference edited'!$B$129:$H$135,COLUMN('Reference edited'!$E$129)-COLUMN('Reference edited'!$B$129)+1,0)*(10^-3)*VLOOKUP($F22,'Reference edited'!$B$129:$H$135,COLUMN('Reference edited'!$H$129)-COLUMN('Reference edited'!$B$129)+1,0)*(10^-3),$C$4="EPA",T22*VLOOKUP($F22,'Reference edited'!$B$141:$J$164,COLUMN('Reference edited'!$J$141)-COLUMN('Reference edited'!$B$141)+1,0)*(10^-3))</f>
        <v>2.8380000000000001E-4</v>
      </c>
      <c r="BH22" s="193">
        <f t="shared" si="9"/>
        <v>3.4055999999999995E-3</v>
      </c>
    </row>
    <row r="23" spans="2:60" ht="17.100000000000001" customHeight="1" x14ac:dyDescent="0.3">
      <c r="B23" s="742"/>
      <c r="C23" s="721"/>
      <c r="D23" s="722"/>
      <c r="E23" s="859" t="s">
        <v>694</v>
      </c>
      <c r="F23" s="112" t="s">
        <v>385</v>
      </c>
      <c r="G23" s="23"/>
      <c r="H23" s="309" t="str" cm="1">
        <f t="array" ref="H23">_xlfn.IFS(F23="","",$C$4="IPCC","t",$C$4="EPA",VLOOKUP($F23,'Reference edited'!$B$141:$G$164,COLUMN('Reference edited'!$C$141)-COLUMN('Reference edited'!$B$141)+1,0))</f>
        <v>t</v>
      </c>
      <c r="I23" s="118">
        <v>40</v>
      </c>
      <c r="J23" s="118">
        <v>40</v>
      </c>
      <c r="K23" s="118">
        <v>40</v>
      </c>
      <c r="L23" s="118">
        <v>40</v>
      </c>
      <c r="M23" s="118">
        <v>40</v>
      </c>
      <c r="N23" s="118">
        <v>40</v>
      </c>
      <c r="O23" s="118">
        <v>40</v>
      </c>
      <c r="P23" s="118">
        <v>40</v>
      </c>
      <c r="Q23" s="118">
        <v>40</v>
      </c>
      <c r="R23" s="118">
        <v>40</v>
      </c>
      <c r="S23" s="118">
        <v>40</v>
      </c>
      <c r="T23" s="279">
        <v>40</v>
      </c>
      <c r="U23" s="189">
        <f t="shared" si="0"/>
        <v>480</v>
      </c>
      <c r="V23" s="212" cm="1">
        <f t="array" ref="V23">_xlfn.IFS(I23="","",$C$4="IPCC",
I23*VLOOKUP($F23,'Reference edited'!$B$129:$H$135,COLUMN('Reference edited'!$E$129)-COLUMN('Reference edited'!$B$129)+1,0)*(10^-3)*VLOOKUP($F23,'Reference edited'!$B$129:$H$135,COLUMN('Reference edited'!$F$129)-COLUMN('Reference edited'!$B$129)+1,0)*(10^-3),$C$4="EPA",I23*VLOOKUP($F23,'Reference edited'!$B$141:$J$164,COLUMN('Reference edited'!$H$141)-COLUMN('Reference edited'!$B$141)+1,0)*(10^-3))</f>
        <v>125.9688</v>
      </c>
      <c r="W23" s="197" cm="1">
        <f t="array" ref="W23">_xlfn.IFS(J23="","",$C$4="IPCC",
J23*VLOOKUP($F23,'Reference edited'!$B$129:$H$135,COLUMN('Reference edited'!$E$129)-COLUMN('Reference edited'!$B$129)+1,0)*(10^-3)*VLOOKUP($F23,'Reference edited'!$B$129:$H$135,COLUMN('Reference edited'!$F$129)-COLUMN('Reference edited'!$B$129)+1,0)*(10^-3),$C$4="EPA",J23*VLOOKUP($F23,'Reference edited'!$B$141:$J$164,COLUMN('Reference edited'!$H$141)-COLUMN('Reference edited'!$B$141)+1,0)*(10^-3))</f>
        <v>125.9688</v>
      </c>
      <c r="X23" s="197" cm="1">
        <f t="array" ref="X23">_xlfn.IFS(K23="","",$C$4="IPCC",
K23*VLOOKUP($F23,'Reference edited'!$B$129:$H$135,COLUMN('Reference edited'!$E$129)-COLUMN('Reference edited'!$B$129)+1,0)*(10^-3)*VLOOKUP($F23,'Reference edited'!$B$129:$H$135,COLUMN('Reference edited'!$F$129)-COLUMN('Reference edited'!$B$129)+1,0)*(10^-3),$C$4="EPA",K23*VLOOKUP($F23,'Reference edited'!$B$141:$J$164,COLUMN('Reference edited'!$H$141)-COLUMN('Reference edited'!$B$141)+1,0)*(10^-3))</f>
        <v>125.9688</v>
      </c>
      <c r="Y23" s="197" cm="1">
        <f t="array" ref="Y23">_xlfn.IFS(L23="","",$C$4="IPCC",
L23*VLOOKUP($F23,'Reference edited'!$B$129:$H$135,COLUMN('Reference edited'!$E$129)-COLUMN('Reference edited'!$B$129)+1,0)*(10^-3)*VLOOKUP($F23,'Reference edited'!$B$129:$H$135,COLUMN('Reference edited'!$F$129)-COLUMN('Reference edited'!$B$129)+1,0)*(10^-3),$C$4="EPA",L23*VLOOKUP($F23,'Reference edited'!$B$141:$J$164,COLUMN('Reference edited'!$H$141)-COLUMN('Reference edited'!$B$141)+1,0)*(10^-3))</f>
        <v>125.9688</v>
      </c>
      <c r="Z23" s="197" cm="1">
        <f t="array" ref="Z23">_xlfn.IFS(M23="","",$C$4="IPCC",
M23*VLOOKUP($F23,'Reference edited'!$B$129:$H$135,COLUMN('Reference edited'!$E$129)-COLUMN('Reference edited'!$B$129)+1,0)*(10^-3)*VLOOKUP($F23,'Reference edited'!$B$129:$H$135,COLUMN('Reference edited'!$F$129)-COLUMN('Reference edited'!$B$129)+1,0)*(10^-3),$C$4="EPA",M23*VLOOKUP($F23,'Reference edited'!$B$141:$J$164,COLUMN('Reference edited'!$H$141)-COLUMN('Reference edited'!$B$141)+1,0)*(10^-3))</f>
        <v>125.9688</v>
      </c>
      <c r="AA23" s="197" cm="1">
        <f t="array" ref="AA23">_xlfn.IFS(N23="","",$C$4="IPCC",
N23*VLOOKUP($F23,'Reference edited'!$B$129:$H$135,COLUMN('Reference edited'!$E$129)-COLUMN('Reference edited'!$B$129)+1,0)*(10^-3)*VLOOKUP($F23,'Reference edited'!$B$129:$H$135,COLUMN('Reference edited'!$F$129)-COLUMN('Reference edited'!$B$129)+1,0)*(10^-3),$C$4="EPA",N23*VLOOKUP($F23,'Reference edited'!$B$141:$J$164,COLUMN('Reference edited'!$H$141)-COLUMN('Reference edited'!$B$141)+1,0)*(10^-3))</f>
        <v>125.9688</v>
      </c>
      <c r="AB23" s="197" cm="1">
        <f t="array" ref="AB23">_xlfn.IFS(O23="","",$C$4="IPCC",
O23*VLOOKUP($F23,'Reference edited'!$B$129:$H$135,COLUMN('Reference edited'!$E$129)-COLUMN('Reference edited'!$B$129)+1,0)*(10^-3)*VLOOKUP($F23,'Reference edited'!$B$129:$H$135,COLUMN('Reference edited'!$F$129)-COLUMN('Reference edited'!$B$129)+1,0)*(10^-3),$C$4="EPA",O23*VLOOKUP($F23,'Reference edited'!$B$141:$J$164,COLUMN('Reference edited'!$H$141)-COLUMN('Reference edited'!$B$141)+1,0)*(10^-3))</f>
        <v>125.9688</v>
      </c>
      <c r="AC23" s="197" cm="1">
        <f t="array" ref="AC23">_xlfn.IFS(P23="","",$C$4="IPCC",
P23*VLOOKUP($F23,'Reference edited'!$B$129:$H$135,COLUMN('Reference edited'!$E$129)-COLUMN('Reference edited'!$B$129)+1,0)*(10^-3)*VLOOKUP($F23,'Reference edited'!$B$129:$H$135,COLUMN('Reference edited'!$F$129)-COLUMN('Reference edited'!$B$129)+1,0)*(10^-3),$C$4="EPA",P23*VLOOKUP($F23,'Reference edited'!$B$141:$J$164,COLUMN('Reference edited'!$H$141)-COLUMN('Reference edited'!$B$141)+1,0)*(10^-3))</f>
        <v>125.9688</v>
      </c>
      <c r="AD23" s="197" cm="1">
        <f t="array" ref="AD23">_xlfn.IFS(Q23="","",$C$4="IPCC",
Q23*VLOOKUP($F23,'Reference edited'!$B$129:$H$135,COLUMN('Reference edited'!$E$129)-COLUMN('Reference edited'!$B$129)+1,0)*(10^-3)*VLOOKUP($F23,'Reference edited'!$B$129:$H$135,COLUMN('Reference edited'!$F$129)-COLUMN('Reference edited'!$B$129)+1,0)*(10^-3),$C$4="EPA",Q23*VLOOKUP($F23,'Reference edited'!$B$141:$J$164,COLUMN('Reference edited'!$H$141)-COLUMN('Reference edited'!$B$141)+1,0)*(10^-3))</f>
        <v>125.9688</v>
      </c>
      <c r="AE23" s="197" cm="1">
        <f t="array" ref="AE23">_xlfn.IFS(R23="","",$C$4="IPCC",
R23*VLOOKUP($F23,'Reference edited'!$B$129:$H$135,COLUMN('Reference edited'!$E$129)-COLUMN('Reference edited'!$B$129)+1,0)*(10^-3)*VLOOKUP($F23,'Reference edited'!$B$129:$H$135,COLUMN('Reference edited'!$F$129)-COLUMN('Reference edited'!$B$129)+1,0)*(10^-3),$C$4="EPA",R23*VLOOKUP($F23,'Reference edited'!$B$141:$J$164,COLUMN('Reference edited'!$H$141)-COLUMN('Reference edited'!$B$141)+1,0)*(10^-3))</f>
        <v>125.9688</v>
      </c>
      <c r="AF23" s="197" cm="1">
        <f t="array" ref="AF23">_xlfn.IFS(S23="","",$C$4="IPCC",
S23*VLOOKUP($F23,'Reference edited'!$B$129:$H$135,COLUMN('Reference edited'!$E$129)-COLUMN('Reference edited'!$B$129)+1,0)*(10^-3)*VLOOKUP($F23,'Reference edited'!$B$129:$H$135,COLUMN('Reference edited'!$F$129)-COLUMN('Reference edited'!$B$129)+1,0)*(10^-3),$C$4="EPA",S23*VLOOKUP($F23,'Reference edited'!$B$141:$J$164,COLUMN('Reference edited'!$H$141)-COLUMN('Reference edited'!$B$141)+1,0)*(10^-3))</f>
        <v>125.9688</v>
      </c>
      <c r="AG23" s="222" cm="1">
        <f t="array" ref="AG23">_xlfn.IFS(T23="","",$C$4="IPCC",
T23*VLOOKUP($F23,'Reference edited'!$B$129:$H$135,COLUMN('Reference edited'!$E$129)-COLUMN('Reference edited'!$B$129)+1,0)*(10^-3)*VLOOKUP($F23,'Reference edited'!$B$129:$H$135,COLUMN('Reference edited'!$F$129)-COLUMN('Reference edited'!$B$129)+1,0)*(10^-3),$C$4="EPA",T23*VLOOKUP($F23,'Reference edited'!$B$141:$J$164,COLUMN('Reference edited'!$H$141)-COLUMN('Reference edited'!$B$141)+1,0)*(10^-3))</f>
        <v>125.9688</v>
      </c>
      <c r="AH23" s="193">
        <f t="shared" si="7"/>
        <v>1511.6256000000003</v>
      </c>
      <c r="AI23" s="318" cm="1">
        <f t="array" ref="AI23">_xlfn.IFS(I23="","",$C$4="IPCC",
I23*VLOOKUP($F23,'Reference edited'!$B$129:$H$135,COLUMN('Reference edited'!$E$129)-COLUMN('Reference edited'!$B$129)+1,0)*(10^-3)*VLOOKUP($F23,'Reference edited'!$B$129:$H$135,COLUMN('Reference edited'!$G$129)-COLUMN('Reference edited'!$B$129)+1,0)*(10^-3),$C$4="EPA",I23*VLOOKUP($F23,'Reference edited'!$B$141:$J$164,COLUMN('Reference edited'!$I$141)-COLUMN('Reference edited'!$B$141)+1,0)*(10^-3))</f>
        <v>0</v>
      </c>
      <c r="AJ23" s="314" cm="1">
        <f t="array" ref="AJ23">_xlfn.IFS(J23="","",$C$4="IPCC",
J23*VLOOKUP($F23,'Reference edited'!$B$129:$H$135,COLUMN('Reference edited'!$E$129)-COLUMN('Reference edited'!$B$129)+1,0)*(10^-3)*VLOOKUP($F23,'Reference edited'!$B$129:$H$135,COLUMN('Reference edited'!$G$129)-COLUMN('Reference edited'!$B$129)+1,0)*(10^-3),$C$4="EPA",J23*VLOOKUP($F23,'Reference edited'!$B$141:$J$164,COLUMN('Reference edited'!$I$141)-COLUMN('Reference edited'!$B$141)+1,0)*(10^-3))</f>
        <v>0</v>
      </c>
      <c r="AK23" s="314" cm="1">
        <f t="array" ref="AK23">_xlfn.IFS(K23="","",$C$4="IPCC",
K23*VLOOKUP($F23,'Reference edited'!$B$129:$H$135,COLUMN('Reference edited'!$E$129)-COLUMN('Reference edited'!$B$129)+1,0)*(10^-3)*VLOOKUP($F23,'Reference edited'!$B$129:$H$135,COLUMN('Reference edited'!$G$129)-COLUMN('Reference edited'!$B$129)+1,0)*(10^-3),$C$4="EPA",K23*VLOOKUP($F23,'Reference edited'!$B$141:$J$164,COLUMN('Reference edited'!$I$141)-COLUMN('Reference edited'!$B$141)+1,0)*(10^-3))</f>
        <v>0</v>
      </c>
      <c r="AL23" s="314" cm="1">
        <f t="array" ref="AL23">_xlfn.IFS(L23="","",$C$4="IPCC",
L23*VLOOKUP($F23,'Reference edited'!$B$129:$H$135,COLUMN('Reference edited'!$E$129)-COLUMN('Reference edited'!$B$129)+1,0)*(10^-3)*VLOOKUP($F23,'Reference edited'!$B$129:$H$135,COLUMN('Reference edited'!$G$129)-COLUMN('Reference edited'!$B$129)+1,0)*(10^-3),$C$4="EPA",L23*VLOOKUP($F23,'Reference edited'!$B$141:$J$164,COLUMN('Reference edited'!$I$141)-COLUMN('Reference edited'!$B$141)+1,0)*(10^-3))</f>
        <v>0</v>
      </c>
      <c r="AM23" s="314" cm="1">
        <f t="array" ref="AM23">_xlfn.IFS(M23="","",$C$4="IPCC",
M23*VLOOKUP($F23,'Reference edited'!$B$129:$H$135,COLUMN('Reference edited'!$E$129)-COLUMN('Reference edited'!$B$129)+1,0)*(10^-3)*VLOOKUP($F23,'Reference edited'!$B$129:$H$135,COLUMN('Reference edited'!$G$129)-COLUMN('Reference edited'!$B$129)+1,0)*(10^-3),$C$4="EPA",M23*VLOOKUP($F23,'Reference edited'!$B$141:$J$164,COLUMN('Reference edited'!$I$141)-COLUMN('Reference edited'!$B$141)+1,0)*(10^-3))</f>
        <v>0</v>
      </c>
      <c r="AN23" s="314" cm="1">
        <f t="array" ref="AN23">_xlfn.IFS(N23="","",$C$4="IPCC",
N23*VLOOKUP($F23,'Reference edited'!$B$129:$H$135,COLUMN('Reference edited'!$E$129)-COLUMN('Reference edited'!$B$129)+1,0)*(10^-3)*VLOOKUP($F23,'Reference edited'!$B$129:$H$135,COLUMN('Reference edited'!$G$129)-COLUMN('Reference edited'!$B$129)+1,0)*(10^-3),$C$4="EPA",N23*VLOOKUP($F23,'Reference edited'!$B$141:$J$164,COLUMN('Reference edited'!$I$141)-COLUMN('Reference edited'!$B$141)+1,0)*(10^-3))</f>
        <v>0</v>
      </c>
      <c r="AO23" s="314" cm="1">
        <f t="array" ref="AO23">_xlfn.IFS(O23="","",$C$4="IPCC",
O23*VLOOKUP($F23,'Reference edited'!$B$129:$H$135,COLUMN('Reference edited'!$E$129)-COLUMN('Reference edited'!$B$129)+1,0)*(10^-3)*VLOOKUP($F23,'Reference edited'!$B$129:$H$135,COLUMN('Reference edited'!$G$129)-COLUMN('Reference edited'!$B$129)+1,0)*(10^-3),$C$4="EPA",O23*VLOOKUP($F23,'Reference edited'!$B$141:$J$164,COLUMN('Reference edited'!$I$141)-COLUMN('Reference edited'!$B$141)+1,0)*(10^-3))</f>
        <v>0</v>
      </c>
      <c r="AP23" s="314" cm="1">
        <f t="array" ref="AP23">_xlfn.IFS(P23="","",$C$4="IPCC",
P23*VLOOKUP($F23,'Reference edited'!$B$129:$H$135,COLUMN('Reference edited'!$E$129)-COLUMN('Reference edited'!$B$129)+1,0)*(10^-3)*VLOOKUP($F23,'Reference edited'!$B$129:$H$135,COLUMN('Reference edited'!$G$129)-COLUMN('Reference edited'!$B$129)+1,0)*(10^-3),$C$4="EPA",P23*VLOOKUP($F23,'Reference edited'!$B$141:$J$164,COLUMN('Reference edited'!$I$141)-COLUMN('Reference edited'!$B$141)+1,0)*(10^-3))</f>
        <v>0</v>
      </c>
      <c r="AQ23" s="314" cm="1">
        <f t="array" ref="AQ23">_xlfn.IFS(Q23="","",$C$4="IPCC",
Q23*VLOOKUP($F23,'Reference edited'!$B$129:$H$135,COLUMN('Reference edited'!$E$129)-COLUMN('Reference edited'!$B$129)+1,0)*(10^-3)*VLOOKUP($F23,'Reference edited'!$B$129:$H$135,COLUMN('Reference edited'!$G$129)-COLUMN('Reference edited'!$B$129)+1,0)*(10^-3),$C$4="EPA",Q23*VLOOKUP($F23,'Reference edited'!$B$141:$J$164,COLUMN('Reference edited'!$I$141)-COLUMN('Reference edited'!$B$141)+1,0)*(10^-3))</f>
        <v>0</v>
      </c>
      <c r="AR23" s="314" cm="1">
        <f t="array" ref="AR23">_xlfn.IFS(R23="","",$C$4="IPCC",
R23*VLOOKUP($F23,'Reference edited'!$B$129:$H$135,COLUMN('Reference edited'!$E$129)-COLUMN('Reference edited'!$B$129)+1,0)*(10^-3)*VLOOKUP($F23,'Reference edited'!$B$129:$H$135,COLUMN('Reference edited'!$G$129)-COLUMN('Reference edited'!$B$129)+1,0)*(10^-3),$C$4="EPA",R23*VLOOKUP($F23,'Reference edited'!$B$141:$J$164,COLUMN('Reference edited'!$I$141)-COLUMN('Reference edited'!$B$141)+1,0)*(10^-3))</f>
        <v>0</v>
      </c>
      <c r="AS23" s="314" cm="1">
        <f t="array" ref="AS23">_xlfn.IFS(S23="","",$C$4="IPCC",
S23*VLOOKUP($F23,'Reference edited'!$B$129:$H$135,COLUMN('Reference edited'!$E$129)-COLUMN('Reference edited'!$B$129)+1,0)*(10^-3)*VLOOKUP($F23,'Reference edited'!$B$129:$H$135,COLUMN('Reference edited'!$G$129)-COLUMN('Reference edited'!$B$129)+1,0)*(10^-3),$C$4="EPA",S23*VLOOKUP($F23,'Reference edited'!$B$141:$J$164,COLUMN('Reference edited'!$I$141)-COLUMN('Reference edited'!$B$141)+1,0)*(10^-3))</f>
        <v>0</v>
      </c>
      <c r="AT23" s="319" cm="1">
        <f t="array" ref="AT23">_xlfn.IFS(T23="","",$C$4="IPCC",
T23*VLOOKUP($F23,'Reference edited'!$B$129:$H$135,COLUMN('Reference edited'!$E$129)-COLUMN('Reference edited'!$B$129)+1,0)*(10^-3)*VLOOKUP($F23,'Reference edited'!$B$129:$H$135,COLUMN('Reference edited'!$G$129)-COLUMN('Reference edited'!$B$129)+1,0)*(10^-3),$C$4="EPA",T23*VLOOKUP($F23,'Reference edited'!$B$141:$J$164,COLUMN('Reference edited'!$I$141)-COLUMN('Reference edited'!$B$141)+1,0)*(10^-3))</f>
        <v>0</v>
      </c>
      <c r="AU23" s="193">
        <f t="shared" si="8"/>
        <v>0</v>
      </c>
      <c r="AV23" s="212" cm="1">
        <f t="array" ref="AV23">_xlfn.IFS(I23="","",$C$4="IPCC",
I23*VLOOKUP($F23,'Reference edited'!$B$129:$H$135,COLUMN('Reference edited'!$E$129)-COLUMN('Reference edited'!$B$129)+1,0)*(10^-3)*VLOOKUP($F23,'Reference edited'!$B$129:$H$135,COLUMN('Reference edited'!$H$129)-COLUMN('Reference edited'!$B$129)+1,0)*(10^-3),$C$4="EPA",I23*VLOOKUP($F23,'Reference edited'!$B$141:$J$164,COLUMN('Reference edited'!$J$141)-COLUMN('Reference edited'!$B$141)+1,0)*(10^-3))</f>
        <v>0</v>
      </c>
      <c r="AW23" s="197" cm="1">
        <f t="array" ref="AW23">_xlfn.IFS(J23="","",$C$4="IPCC",
J23*VLOOKUP($F23,'Reference edited'!$B$129:$H$135,COLUMN('Reference edited'!$E$129)-COLUMN('Reference edited'!$B$129)+1,0)*(10^-3)*VLOOKUP($F23,'Reference edited'!$B$129:$H$135,COLUMN('Reference edited'!$H$129)-COLUMN('Reference edited'!$B$129)+1,0)*(10^-3),$C$4="EPA",J23*VLOOKUP($F23,'Reference edited'!$B$141:$J$164,COLUMN('Reference edited'!$J$141)-COLUMN('Reference edited'!$B$141)+1,0)*(10^-3))</f>
        <v>0</v>
      </c>
      <c r="AX23" s="197" cm="1">
        <f t="array" ref="AX23">_xlfn.IFS(K23="","",$C$4="IPCC",
K23*VLOOKUP($F23,'Reference edited'!$B$129:$H$135,COLUMN('Reference edited'!$E$129)-COLUMN('Reference edited'!$B$129)+1,0)*(10^-3)*VLOOKUP($F23,'Reference edited'!$B$129:$H$135,COLUMN('Reference edited'!$H$129)-COLUMN('Reference edited'!$B$129)+1,0)*(10^-3),$C$4="EPA",K23*VLOOKUP($F23,'Reference edited'!$B$141:$J$164,COLUMN('Reference edited'!$J$141)-COLUMN('Reference edited'!$B$141)+1,0)*(10^-3))</f>
        <v>0</v>
      </c>
      <c r="AY23" s="197" cm="1">
        <f t="array" ref="AY23">_xlfn.IFS(L23="","",$C$4="IPCC",
L23*VLOOKUP($F23,'Reference edited'!$B$129:$H$135,COLUMN('Reference edited'!$E$129)-COLUMN('Reference edited'!$B$129)+1,0)*(10^-3)*VLOOKUP($F23,'Reference edited'!$B$129:$H$135,COLUMN('Reference edited'!$H$129)-COLUMN('Reference edited'!$B$129)+1,0)*(10^-3),$C$4="EPA",L23*VLOOKUP($F23,'Reference edited'!$B$141:$J$164,COLUMN('Reference edited'!$J$141)-COLUMN('Reference edited'!$B$141)+1,0)*(10^-3))</f>
        <v>0</v>
      </c>
      <c r="AZ23" s="197" cm="1">
        <f t="array" ref="AZ23">_xlfn.IFS(M23="","",$C$4="IPCC",
M23*VLOOKUP($F23,'Reference edited'!$B$129:$H$135,COLUMN('Reference edited'!$E$129)-COLUMN('Reference edited'!$B$129)+1,0)*(10^-3)*VLOOKUP($F23,'Reference edited'!$B$129:$H$135,COLUMN('Reference edited'!$H$129)-COLUMN('Reference edited'!$B$129)+1,0)*(10^-3),$C$4="EPA",M23*VLOOKUP($F23,'Reference edited'!$B$141:$J$164,COLUMN('Reference edited'!$J$141)-COLUMN('Reference edited'!$B$141)+1,0)*(10^-3))</f>
        <v>0</v>
      </c>
      <c r="BA23" s="197" cm="1">
        <f t="array" ref="BA23">_xlfn.IFS(N23="","",$C$4="IPCC",
N23*VLOOKUP($F23,'Reference edited'!$B$129:$H$135,COLUMN('Reference edited'!$E$129)-COLUMN('Reference edited'!$B$129)+1,0)*(10^-3)*VLOOKUP($F23,'Reference edited'!$B$129:$H$135,COLUMN('Reference edited'!$H$129)-COLUMN('Reference edited'!$B$129)+1,0)*(10^-3),$C$4="EPA",N23*VLOOKUP($F23,'Reference edited'!$B$141:$J$164,COLUMN('Reference edited'!$J$141)-COLUMN('Reference edited'!$B$141)+1,0)*(10^-3))</f>
        <v>0</v>
      </c>
      <c r="BB23" s="197" cm="1">
        <f t="array" ref="BB23">_xlfn.IFS(O23="","",$C$4="IPCC",
O23*VLOOKUP($F23,'Reference edited'!$B$129:$H$135,COLUMN('Reference edited'!$E$129)-COLUMN('Reference edited'!$B$129)+1,0)*(10^-3)*VLOOKUP($F23,'Reference edited'!$B$129:$H$135,COLUMN('Reference edited'!$H$129)-COLUMN('Reference edited'!$B$129)+1,0)*(10^-3),$C$4="EPA",O23*VLOOKUP($F23,'Reference edited'!$B$141:$J$164,COLUMN('Reference edited'!$J$141)-COLUMN('Reference edited'!$B$141)+1,0)*(10^-3))</f>
        <v>0</v>
      </c>
      <c r="BC23" s="197" cm="1">
        <f t="array" ref="BC23">_xlfn.IFS(P23="","",$C$4="IPCC",
P23*VLOOKUP($F23,'Reference edited'!$B$129:$H$135,COLUMN('Reference edited'!$E$129)-COLUMN('Reference edited'!$B$129)+1,0)*(10^-3)*VLOOKUP($F23,'Reference edited'!$B$129:$H$135,COLUMN('Reference edited'!$H$129)-COLUMN('Reference edited'!$B$129)+1,0)*(10^-3),$C$4="EPA",P23*VLOOKUP($F23,'Reference edited'!$B$141:$J$164,COLUMN('Reference edited'!$J$141)-COLUMN('Reference edited'!$B$141)+1,0)*(10^-3))</f>
        <v>0</v>
      </c>
      <c r="BD23" s="197" cm="1">
        <f t="array" ref="BD23">_xlfn.IFS(Q23="","",$C$4="IPCC",
Q23*VLOOKUP($F23,'Reference edited'!$B$129:$H$135,COLUMN('Reference edited'!$E$129)-COLUMN('Reference edited'!$B$129)+1,0)*(10^-3)*VLOOKUP($F23,'Reference edited'!$B$129:$H$135,COLUMN('Reference edited'!$H$129)-COLUMN('Reference edited'!$B$129)+1,0)*(10^-3),$C$4="EPA",Q23*VLOOKUP($F23,'Reference edited'!$B$141:$J$164,COLUMN('Reference edited'!$J$141)-COLUMN('Reference edited'!$B$141)+1,0)*(10^-3))</f>
        <v>0</v>
      </c>
      <c r="BE23" s="197" cm="1">
        <f t="array" ref="BE23">_xlfn.IFS(R23="","",$C$4="IPCC",
R23*VLOOKUP($F23,'Reference edited'!$B$129:$H$135,COLUMN('Reference edited'!$E$129)-COLUMN('Reference edited'!$B$129)+1,0)*(10^-3)*VLOOKUP($F23,'Reference edited'!$B$129:$H$135,COLUMN('Reference edited'!$H$129)-COLUMN('Reference edited'!$B$129)+1,0)*(10^-3),$C$4="EPA",R23*VLOOKUP($F23,'Reference edited'!$B$141:$J$164,COLUMN('Reference edited'!$J$141)-COLUMN('Reference edited'!$B$141)+1,0)*(10^-3))</f>
        <v>0</v>
      </c>
      <c r="BF23" s="197" cm="1">
        <f t="array" ref="BF23">_xlfn.IFS(S23="","",$C$4="IPCC",
S23*VLOOKUP($F23,'Reference edited'!$B$129:$H$135,COLUMN('Reference edited'!$E$129)-COLUMN('Reference edited'!$B$129)+1,0)*(10^-3)*VLOOKUP($F23,'Reference edited'!$B$129:$H$135,COLUMN('Reference edited'!$H$129)-COLUMN('Reference edited'!$B$129)+1,0)*(10^-3),$C$4="EPA",S23*VLOOKUP($F23,'Reference edited'!$B$141:$J$164,COLUMN('Reference edited'!$J$141)-COLUMN('Reference edited'!$B$141)+1,0)*(10^-3))</f>
        <v>0</v>
      </c>
      <c r="BG23" s="222" cm="1">
        <f t="array" ref="BG23">_xlfn.IFS(T23="","",$C$4="IPCC",
T23*VLOOKUP($F23,'Reference edited'!$B$129:$H$135,COLUMN('Reference edited'!$E$129)-COLUMN('Reference edited'!$B$129)+1,0)*(10^-3)*VLOOKUP($F23,'Reference edited'!$B$129:$H$135,COLUMN('Reference edited'!$H$129)-COLUMN('Reference edited'!$B$129)+1,0)*(10^-3),$C$4="EPA",T23*VLOOKUP($F23,'Reference edited'!$B$141:$J$164,COLUMN('Reference edited'!$J$141)-COLUMN('Reference edited'!$B$141)+1,0)*(10^-3))</f>
        <v>0</v>
      </c>
      <c r="BH23" s="193">
        <f t="shared" si="9"/>
        <v>0</v>
      </c>
    </row>
    <row r="24" spans="2:60" ht="17.100000000000001" customHeight="1" x14ac:dyDescent="0.3">
      <c r="B24" s="742"/>
      <c r="C24" s="721"/>
      <c r="D24" s="722"/>
      <c r="E24" s="859"/>
      <c r="F24" s="112"/>
      <c r="G24" s="23"/>
      <c r="H24" s="309" t="str" cm="1">
        <f t="array" ref="H24">_xlfn.IFS(F24="","",$C$4="IPCC","t",$C$4="EPA",VLOOKUP($F24,'Reference edited'!$B$141:$G$164,COLUMN('Reference edited'!$C$141)-COLUMN('Reference edited'!$B$141)+1,0))</f>
        <v/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279"/>
      <c r="U24" s="189">
        <f t="shared" si="0"/>
        <v>0</v>
      </c>
      <c r="V24" s="212" t="str" cm="1">
        <f t="array" ref="V24">_xlfn.IFS(I24="","",$C$4="IPCC",
I24*VLOOKUP($F24,'Reference edited'!$B$129:$H$135,COLUMN('Reference edited'!$E$129)-COLUMN('Reference edited'!$B$129)+1,0)*(10^-3)*VLOOKUP($F24,'Reference edited'!$B$129:$H$135,COLUMN('Reference edited'!$F$129)-COLUMN('Reference edited'!$B$129)+1,0)*(10^-3),$C$4="EPA",I24*VLOOKUP($F24,'Reference edited'!$B$141:$J$164,COLUMN('Reference edited'!$H$141)-COLUMN('Reference edited'!$B$141)+1,0)*(10^-3))</f>
        <v/>
      </c>
      <c r="W24" s="197" t="str" cm="1">
        <f t="array" ref="W24">_xlfn.IFS(J24="","",$C$4="IPCC",
J24*VLOOKUP($F24,'Reference edited'!$B$129:$H$135,COLUMN('Reference edited'!$E$129)-COLUMN('Reference edited'!$B$129)+1,0)*(10^-3)*VLOOKUP($F24,'Reference edited'!$B$129:$H$135,COLUMN('Reference edited'!$F$129)-COLUMN('Reference edited'!$B$129)+1,0)*(10^-3),$C$4="EPA",J24*VLOOKUP($F24,'Reference edited'!$B$141:$J$164,COLUMN('Reference edited'!$H$141)-COLUMN('Reference edited'!$B$141)+1,0)*(10^-3))</f>
        <v/>
      </c>
      <c r="X24" s="197" t="str" cm="1">
        <f t="array" ref="X24">_xlfn.IFS(K24="","",$C$4="IPCC",
K24*VLOOKUP($F24,'Reference edited'!$B$129:$H$135,COLUMN('Reference edited'!$E$129)-COLUMN('Reference edited'!$B$129)+1,0)*(10^-3)*VLOOKUP($F24,'Reference edited'!$B$129:$H$135,COLUMN('Reference edited'!$F$129)-COLUMN('Reference edited'!$B$129)+1,0)*(10^-3),$C$4="EPA",K24*VLOOKUP($F24,'Reference edited'!$B$141:$J$164,COLUMN('Reference edited'!$H$141)-COLUMN('Reference edited'!$B$141)+1,0)*(10^-3))</f>
        <v/>
      </c>
      <c r="Y24" s="197" t="str" cm="1">
        <f t="array" ref="Y24">_xlfn.IFS(L24="","",$C$4="IPCC",
L24*VLOOKUP($F24,'Reference edited'!$B$129:$H$135,COLUMN('Reference edited'!$E$129)-COLUMN('Reference edited'!$B$129)+1,0)*(10^-3)*VLOOKUP($F24,'Reference edited'!$B$129:$H$135,COLUMN('Reference edited'!$F$129)-COLUMN('Reference edited'!$B$129)+1,0)*(10^-3),$C$4="EPA",L24*VLOOKUP($F24,'Reference edited'!$B$141:$J$164,COLUMN('Reference edited'!$H$141)-COLUMN('Reference edited'!$B$141)+1,0)*(10^-3))</f>
        <v/>
      </c>
      <c r="Z24" s="197" t="str" cm="1">
        <f t="array" ref="Z24">_xlfn.IFS(M24="","",$C$4="IPCC",
M24*VLOOKUP($F24,'Reference edited'!$B$129:$H$135,COLUMN('Reference edited'!$E$129)-COLUMN('Reference edited'!$B$129)+1,0)*(10^-3)*VLOOKUP($F24,'Reference edited'!$B$129:$H$135,COLUMN('Reference edited'!$F$129)-COLUMN('Reference edited'!$B$129)+1,0)*(10^-3),$C$4="EPA",M24*VLOOKUP($F24,'Reference edited'!$B$141:$J$164,COLUMN('Reference edited'!$H$141)-COLUMN('Reference edited'!$B$141)+1,0)*(10^-3))</f>
        <v/>
      </c>
      <c r="AA24" s="197" t="str" cm="1">
        <f t="array" ref="AA24">_xlfn.IFS(N24="","",$C$4="IPCC",
N24*VLOOKUP($F24,'Reference edited'!$B$129:$H$135,COLUMN('Reference edited'!$E$129)-COLUMN('Reference edited'!$B$129)+1,0)*(10^-3)*VLOOKUP($F24,'Reference edited'!$B$129:$H$135,COLUMN('Reference edited'!$F$129)-COLUMN('Reference edited'!$B$129)+1,0)*(10^-3),$C$4="EPA",N24*VLOOKUP($F24,'Reference edited'!$B$141:$J$164,COLUMN('Reference edited'!$H$141)-COLUMN('Reference edited'!$B$141)+1,0)*(10^-3))</f>
        <v/>
      </c>
      <c r="AB24" s="197" t="str" cm="1">
        <f t="array" ref="AB24">_xlfn.IFS(O24="","",$C$4="IPCC",
O24*VLOOKUP($F24,'Reference edited'!$B$129:$H$135,COLUMN('Reference edited'!$E$129)-COLUMN('Reference edited'!$B$129)+1,0)*(10^-3)*VLOOKUP($F24,'Reference edited'!$B$129:$H$135,COLUMN('Reference edited'!$F$129)-COLUMN('Reference edited'!$B$129)+1,0)*(10^-3),$C$4="EPA",O24*VLOOKUP($F24,'Reference edited'!$B$141:$J$164,COLUMN('Reference edited'!$H$141)-COLUMN('Reference edited'!$B$141)+1,0)*(10^-3))</f>
        <v/>
      </c>
      <c r="AC24" s="197" t="str" cm="1">
        <f t="array" ref="AC24">_xlfn.IFS(P24="","",$C$4="IPCC",
P24*VLOOKUP($F24,'Reference edited'!$B$129:$H$135,COLUMN('Reference edited'!$E$129)-COLUMN('Reference edited'!$B$129)+1,0)*(10^-3)*VLOOKUP($F24,'Reference edited'!$B$129:$H$135,COLUMN('Reference edited'!$F$129)-COLUMN('Reference edited'!$B$129)+1,0)*(10^-3),$C$4="EPA",P24*VLOOKUP($F24,'Reference edited'!$B$141:$J$164,COLUMN('Reference edited'!$H$141)-COLUMN('Reference edited'!$B$141)+1,0)*(10^-3))</f>
        <v/>
      </c>
      <c r="AD24" s="197" t="str" cm="1">
        <f t="array" ref="AD24">_xlfn.IFS(Q24="","",$C$4="IPCC",
Q24*VLOOKUP($F24,'Reference edited'!$B$129:$H$135,COLUMN('Reference edited'!$E$129)-COLUMN('Reference edited'!$B$129)+1,0)*(10^-3)*VLOOKUP($F24,'Reference edited'!$B$129:$H$135,COLUMN('Reference edited'!$F$129)-COLUMN('Reference edited'!$B$129)+1,0)*(10^-3),$C$4="EPA",Q24*VLOOKUP($F24,'Reference edited'!$B$141:$J$164,COLUMN('Reference edited'!$H$141)-COLUMN('Reference edited'!$B$141)+1,0)*(10^-3))</f>
        <v/>
      </c>
      <c r="AE24" s="197" t="str" cm="1">
        <f t="array" ref="AE24">_xlfn.IFS(R24="","",$C$4="IPCC",
R24*VLOOKUP($F24,'Reference edited'!$B$129:$H$135,COLUMN('Reference edited'!$E$129)-COLUMN('Reference edited'!$B$129)+1,0)*(10^-3)*VLOOKUP($F24,'Reference edited'!$B$129:$H$135,COLUMN('Reference edited'!$F$129)-COLUMN('Reference edited'!$B$129)+1,0)*(10^-3),$C$4="EPA",R24*VLOOKUP($F24,'Reference edited'!$B$141:$J$164,COLUMN('Reference edited'!$H$141)-COLUMN('Reference edited'!$B$141)+1,0)*(10^-3))</f>
        <v/>
      </c>
      <c r="AF24" s="197" t="str" cm="1">
        <f t="array" ref="AF24">_xlfn.IFS(S24="","",$C$4="IPCC",
S24*VLOOKUP($F24,'Reference edited'!$B$129:$H$135,COLUMN('Reference edited'!$E$129)-COLUMN('Reference edited'!$B$129)+1,0)*(10^-3)*VLOOKUP($F24,'Reference edited'!$B$129:$H$135,COLUMN('Reference edited'!$F$129)-COLUMN('Reference edited'!$B$129)+1,0)*(10^-3),$C$4="EPA",S24*VLOOKUP($F24,'Reference edited'!$B$141:$J$164,COLUMN('Reference edited'!$H$141)-COLUMN('Reference edited'!$B$141)+1,0)*(10^-3))</f>
        <v/>
      </c>
      <c r="AG24" s="222" t="str" cm="1">
        <f t="array" ref="AG24">_xlfn.IFS(T24="","",$C$4="IPCC",
T24*VLOOKUP($F24,'Reference edited'!$B$129:$H$135,COLUMN('Reference edited'!$E$129)-COLUMN('Reference edited'!$B$129)+1,0)*(10^-3)*VLOOKUP($F24,'Reference edited'!$B$129:$H$135,COLUMN('Reference edited'!$F$129)-COLUMN('Reference edited'!$B$129)+1,0)*(10^-3),$C$4="EPA",T24*VLOOKUP($F24,'Reference edited'!$B$141:$J$164,COLUMN('Reference edited'!$H$141)-COLUMN('Reference edited'!$B$141)+1,0)*(10^-3))</f>
        <v/>
      </c>
      <c r="AH24" s="193">
        <f t="shared" si="7"/>
        <v>0</v>
      </c>
      <c r="AI24" s="318" t="str" cm="1">
        <f t="array" ref="AI24">_xlfn.IFS(I24="","",$C$4="IPCC",
I24*VLOOKUP($F24,'Reference edited'!$B$129:$H$135,COLUMN('Reference edited'!$E$129)-COLUMN('Reference edited'!$B$129)+1,0)*(10^-3)*VLOOKUP($F24,'Reference edited'!$B$129:$H$135,COLUMN('Reference edited'!$G$129)-COLUMN('Reference edited'!$B$129)+1,0)*(10^-3),$C$4="EPA",I24*VLOOKUP($F24,'Reference edited'!$B$141:$J$164,COLUMN('Reference edited'!$I$141)-COLUMN('Reference edited'!$B$141)+1,0)*(10^-3))</f>
        <v/>
      </c>
      <c r="AJ24" s="314" t="str" cm="1">
        <f t="array" ref="AJ24">_xlfn.IFS(J24="","",$C$4="IPCC",
J24*VLOOKUP($F24,'Reference edited'!$B$129:$H$135,COLUMN('Reference edited'!$E$129)-COLUMN('Reference edited'!$B$129)+1,0)*(10^-3)*VLOOKUP($F24,'Reference edited'!$B$129:$H$135,COLUMN('Reference edited'!$G$129)-COLUMN('Reference edited'!$B$129)+1,0)*(10^-3),$C$4="EPA",J24*VLOOKUP($F24,'Reference edited'!$B$141:$J$164,COLUMN('Reference edited'!$I$141)-COLUMN('Reference edited'!$B$141)+1,0)*(10^-3))</f>
        <v/>
      </c>
      <c r="AK24" s="314" t="str" cm="1">
        <f t="array" ref="AK24">_xlfn.IFS(K24="","",$C$4="IPCC",
K24*VLOOKUP($F24,'Reference edited'!$B$129:$H$135,COLUMN('Reference edited'!$E$129)-COLUMN('Reference edited'!$B$129)+1,0)*(10^-3)*VLOOKUP($F24,'Reference edited'!$B$129:$H$135,COLUMN('Reference edited'!$G$129)-COLUMN('Reference edited'!$B$129)+1,0)*(10^-3),$C$4="EPA",K24*VLOOKUP($F24,'Reference edited'!$B$141:$J$164,COLUMN('Reference edited'!$I$141)-COLUMN('Reference edited'!$B$141)+1,0)*(10^-3))</f>
        <v/>
      </c>
      <c r="AL24" s="314" t="str" cm="1">
        <f t="array" ref="AL24">_xlfn.IFS(L24="","",$C$4="IPCC",
L24*VLOOKUP($F24,'Reference edited'!$B$129:$H$135,COLUMN('Reference edited'!$E$129)-COLUMN('Reference edited'!$B$129)+1,0)*(10^-3)*VLOOKUP($F24,'Reference edited'!$B$129:$H$135,COLUMN('Reference edited'!$G$129)-COLUMN('Reference edited'!$B$129)+1,0)*(10^-3),$C$4="EPA",L24*VLOOKUP($F24,'Reference edited'!$B$141:$J$164,COLUMN('Reference edited'!$I$141)-COLUMN('Reference edited'!$B$141)+1,0)*(10^-3))</f>
        <v/>
      </c>
      <c r="AM24" s="314" t="str" cm="1">
        <f t="array" ref="AM24">_xlfn.IFS(M24="","",$C$4="IPCC",
M24*VLOOKUP($F24,'Reference edited'!$B$129:$H$135,COLUMN('Reference edited'!$E$129)-COLUMN('Reference edited'!$B$129)+1,0)*(10^-3)*VLOOKUP($F24,'Reference edited'!$B$129:$H$135,COLUMN('Reference edited'!$G$129)-COLUMN('Reference edited'!$B$129)+1,0)*(10^-3),$C$4="EPA",M24*VLOOKUP($F24,'Reference edited'!$B$141:$J$164,COLUMN('Reference edited'!$I$141)-COLUMN('Reference edited'!$B$141)+1,0)*(10^-3))</f>
        <v/>
      </c>
      <c r="AN24" s="314" t="str" cm="1">
        <f t="array" ref="AN24">_xlfn.IFS(N24="","",$C$4="IPCC",
N24*VLOOKUP($F24,'Reference edited'!$B$129:$H$135,COLUMN('Reference edited'!$E$129)-COLUMN('Reference edited'!$B$129)+1,0)*(10^-3)*VLOOKUP($F24,'Reference edited'!$B$129:$H$135,COLUMN('Reference edited'!$G$129)-COLUMN('Reference edited'!$B$129)+1,0)*(10^-3),$C$4="EPA",N24*VLOOKUP($F24,'Reference edited'!$B$141:$J$164,COLUMN('Reference edited'!$I$141)-COLUMN('Reference edited'!$B$141)+1,0)*(10^-3))</f>
        <v/>
      </c>
      <c r="AO24" s="314" t="str" cm="1">
        <f t="array" ref="AO24">_xlfn.IFS(O24="","",$C$4="IPCC",
O24*VLOOKUP($F24,'Reference edited'!$B$129:$H$135,COLUMN('Reference edited'!$E$129)-COLUMN('Reference edited'!$B$129)+1,0)*(10^-3)*VLOOKUP($F24,'Reference edited'!$B$129:$H$135,COLUMN('Reference edited'!$G$129)-COLUMN('Reference edited'!$B$129)+1,0)*(10^-3),$C$4="EPA",O24*VLOOKUP($F24,'Reference edited'!$B$141:$J$164,COLUMN('Reference edited'!$I$141)-COLUMN('Reference edited'!$B$141)+1,0)*(10^-3))</f>
        <v/>
      </c>
      <c r="AP24" s="314" t="str" cm="1">
        <f t="array" ref="AP24">_xlfn.IFS(P24="","",$C$4="IPCC",
P24*VLOOKUP($F24,'Reference edited'!$B$129:$H$135,COLUMN('Reference edited'!$E$129)-COLUMN('Reference edited'!$B$129)+1,0)*(10^-3)*VLOOKUP($F24,'Reference edited'!$B$129:$H$135,COLUMN('Reference edited'!$G$129)-COLUMN('Reference edited'!$B$129)+1,0)*(10^-3),$C$4="EPA",P24*VLOOKUP($F24,'Reference edited'!$B$141:$J$164,COLUMN('Reference edited'!$I$141)-COLUMN('Reference edited'!$B$141)+1,0)*(10^-3))</f>
        <v/>
      </c>
      <c r="AQ24" s="314" t="str" cm="1">
        <f t="array" ref="AQ24">_xlfn.IFS(Q24="","",$C$4="IPCC",
Q24*VLOOKUP($F24,'Reference edited'!$B$129:$H$135,COLUMN('Reference edited'!$E$129)-COLUMN('Reference edited'!$B$129)+1,0)*(10^-3)*VLOOKUP($F24,'Reference edited'!$B$129:$H$135,COLUMN('Reference edited'!$G$129)-COLUMN('Reference edited'!$B$129)+1,0)*(10^-3),$C$4="EPA",Q24*VLOOKUP($F24,'Reference edited'!$B$141:$J$164,COLUMN('Reference edited'!$I$141)-COLUMN('Reference edited'!$B$141)+1,0)*(10^-3))</f>
        <v/>
      </c>
      <c r="AR24" s="314" t="str" cm="1">
        <f t="array" ref="AR24">_xlfn.IFS(R24="","",$C$4="IPCC",
R24*VLOOKUP($F24,'Reference edited'!$B$129:$H$135,COLUMN('Reference edited'!$E$129)-COLUMN('Reference edited'!$B$129)+1,0)*(10^-3)*VLOOKUP($F24,'Reference edited'!$B$129:$H$135,COLUMN('Reference edited'!$G$129)-COLUMN('Reference edited'!$B$129)+1,0)*(10^-3),$C$4="EPA",R24*VLOOKUP($F24,'Reference edited'!$B$141:$J$164,COLUMN('Reference edited'!$I$141)-COLUMN('Reference edited'!$B$141)+1,0)*(10^-3))</f>
        <v/>
      </c>
      <c r="AS24" s="314" t="str" cm="1">
        <f t="array" ref="AS24">_xlfn.IFS(S24="","",$C$4="IPCC",
S24*VLOOKUP($F24,'Reference edited'!$B$129:$H$135,COLUMN('Reference edited'!$E$129)-COLUMN('Reference edited'!$B$129)+1,0)*(10^-3)*VLOOKUP($F24,'Reference edited'!$B$129:$H$135,COLUMN('Reference edited'!$G$129)-COLUMN('Reference edited'!$B$129)+1,0)*(10^-3),$C$4="EPA",S24*VLOOKUP($F24,'Reference edited'!$B$141:$J$164,COLUMN('Reference edited'!$I$141)-COLUMN('Reference edited'!$B$141)+1,0)*(10^-3))</f>
        <v/>
      </c>
      <c r="AT24" s="319" t="str" cm="1">
        <f t="array" ref="AT24">_xlfn.IFS(T24="","",$C$4="IPCC",
T24*VLOOKUP($F24,'Reference edited'!$B$129:$H$135,COLUMN('Reference edited'!$E$129)-COLUMN('Reference edited'!$B$129)+1,0)*(10^-3)*VLOOKUP($F24,'Reference edited'!$B$129:$H$135,COLUMN('Reference edited'!$G$129)-COLUMN('Reference edited'!$B$129)+1,0)*(10^-3),$C$4="EPA",T24*VLOOKUP($F24,'Reference edited'!$B$141:$J$164,COLUMN('Reference edited'!$I$141)-COLUMN('Reference edited'!$B$141)+1,0)*(10^-3))</f>
        <v/>
      </c>
      <c r="AU24" s="193">
        <f t="shared" si="8"/>
        <v>0</v>
      </c>
      <c r="AV24" s="212" t="str" cm="1">
        <f t="array" ref="AV24">_xlfn.IFS(I24="","",$C$4="IPCC",
I24*VLOOKUP($F24,'Reference edited'!$B$129:$H$135,COLUMN('Reference edited'!$E$129)-COLUMN('Reference edited'!$B$129)+1,0)*(10^-3)*VLOOKUP($F24,'Reference edited'!$B$129:$H$135,COLUMN('Reference edited'!$H$129)-COLUMN('Reference edited'!$B$129)+1,0)*(10^-3),$C$4="EPA",I24*VLOOKUP($F24,'Reference edited'!$B$141:$J$164,COLUMN('Reference edited'!$J$141)-COLUMN('Reference edited'!$B$141)+1,0)*(10^-3))</f>
        <v/>
      </c>
      <c r="AW24" s="197" t="str" cm="1">
        <f t="array" ref="AW24">_xlfn.IFS(J24="","",$C$4="IPCC",
J24*VLOOKUP($F24,'Reference edited'!$B$129:$H$135,COLUMN('Reference edited'!$E$129)-COLUMN('Reference edited'!$B$129)+1,0)*(10^-3)*VLOOKUP($F24,'Reference edited'!$B$129:$H$135,COLUMN('Reference edited'!$H$129)-COLUMN('Reference edited'!$B$129)+1,0)*(10^-3),$C$4="EPA",J24*VLOOKUP($F24,'Reference edited'!$B$141:$J$164,COLUMN('Reference edited'!$J$141)-COLUMN('Reference edited'!$B$141)+1,0)*(10^-3))</f>
        <v/>
      </c>
      <c r="AX24" s="197" t="str" cm="1">
        <f t="array" ref="AX24">_xlfn.IFS(K24="","",$C$4="IPCC",
K24*VLOOKUP($F24,'Reference edited'!$B$129:$H$135,COLUMN('Reference edited'!$E$129)-COLUMN('Reference edited'!$B$129)+1,0)*(10^-3)*VLOOKUP($F24,'Reference edited'!$B$129:$H$135,COLUMN('Reference edited'!$H$129)-COLUMN('Reference edited'!$B$129)+1,0)*(10^-3),$C$4="EPA",K24*VLOOKUP($F24,'Reference edited'!$B$141:$J$164,COLUMN('Reference edited'!$J$141)-COLUMN('Reference edited'!$B$141)+1,0)*(10^-3))</f>
        <v/>
      </c>
      <c r="AY24" s="197" t="str" cm="1">
        <f t="array" ref="AY24">_xlfn.IFS(L24="","",$C$4="IPCC",
L24*VLOOKUP($F24,'Reference edited'!$B$129:$H$135,COLUMN('Reference edited'!$E$129)-COLUMN('Reference edited'!$B$129)+1,0)*(10^-3)*VLOOKUP($F24,'Reference edited'!$B$129:$H$135,COLUMN('Reference edited'!$H$129)-COLUMN('Reference edited'!$B$129)+1,0)*(10^-3),$C$4="EPA",L24*VLOOKUP($F24,'Reference edited'!$B$141:$J$164,COLUMN('Reference edited'!$J$141)-COLUMN('Reference edited'!$B$141)+1,0)*(10^-3))</f>
        <v/>
      </c>
      <c r="AZ24" s="197" t="str" cm="1">
        <f t="array" ref="AZ24">_xlfn.IFS(M24="","",$C$4="IPCC",
M24*VLOOKUP($F24,'Reference edited'!$B$129:$H$135,COLUMN('Reference edited'!$E$129)-COLUMN('Reference edited'!$B$129)+1,0)*(10^-3)*VLOOKUP($F24,'Reference edited'!$B$129:$H$135,COLUMN('Reference edited'!$H$129)-COLUMN('Reference edited'!$B$129)+1,0)*(10^-3),$C$4="EPA",M24*VLOOKUP($F24,'Reference edited'!$B$141:$J$164,COLUMN('Reference edited'!$J$141)-COLUMN('Reference edited'!$B$141)+1,0)*(10^-3))</f>
        <v/>
      </c>
      <c r="BA24" s="197" t="str" cm="1">
        <f t="array" ref="BA24">_xlfn.IFS(N24="","",$C$4="IPCC",
N24*VLOOKUP($F24,'Reference edited'!$B$129:$H$135,COLUMN('Reference edited'!$E$129)-COLUMN('Reference edited'!$B$129)+1,0)*(10^-3)*VLOOKUP($F24,'Reference edited'!$B$129:$H$135,COLUMN('Reference edited'!$H$129)-COLUMN('Reference edited'!$B$129)+1,0)*(10^-3),$C$4="EPA",N24*VLOOKUP($F24,'Reference edited'!$B$141:$J$164,COLUMN('Reference edited'!$J$141)-COLUMN('Reference edited'!$B$141)+1,0)*(10^-3))</f>
        <v/>
      </c>
      <c r="BB24" s="197" t="str" cm="1">
        <f t="array" ref="BB24">_xlfn.IFS(O24="","",$C$4="IPCC",
O24*VLOOKUP($F24,'Reference edited'!$B$129:$H$135,COLUMN('Reference edited'!$E$129)-COLUMN('Reference edited'!$B$129)+1,0)*(10^-3)*VLOOKUP($F24,'Reference edited'!$B$129:$H$135,COLUMN('Reference edited'!$H$129)-COLUMN('Reference edited'!$B$129)+1,0)*(10^-3),$C$4="EPA",O24*VLOOKUP($F24,'Reference edited'!$B$141:$J$164,COLUMN('Reference edited'!$J$141)-COLUMN('Reference edited'!$B$141)+1,0)*(10^-3))</f>
        <v/>
      </c>
      <c r="BC24" s="197" t="str" cm="1">
        <f t="array" ref="BC24">_xlfn.IFS(P24="","",$C$4="IPCC",
P24*VLOOKUP($F24,'Reference edited'!$B$129:$H$135,COLUMN('Reference edited'!$E$129)-COLUMN('Reference edited'!$B$129)+1,0)*(10^-3)*VLOOKUP($F24,'Reference edited'!$B$129:$H$135,COLUMN('Reference edited'!$H$129)-COLUMN('Reference edited'!$B$129)+1,0)*(10^-3),$C$4="EPA",P24*VLOOKUP($F24,'Reference edited'!$B$141:$J$164,COLUMN('Reference edited'!$J$141)-COLUMN('Reference edited'!$B$141)+1,0)*(10^-3))</f>
        <v/>
      </c>
      <c r="BD24" s="197" t="str" cm="1">
        <f t="array" ref="BD24">_xlfn.IFS(Q24="","",$C$4="IPCC",
Q24*VLOOKUP($F24,'Reference edited'!$B$129:$H$135,COLUMN('Reference edited'!$E$129)-COLUMN('Reference edited'!$B$129)+1,0)*(10^-3)*VLOOKUP($F24,'Reference edited'!$B$129:$H$135,COLUMN('Reference edited'!$H$129)-COLUMN('Reference edited'!$B$129)+1,0)*(10^-3),$C$4="EPA",Q24*VLOOKUP($F24,'Reference edited'!$B$141:$J$164,COLUMN('Reference edited'!$J$141)-COLUMN('Reference edited'!$B$141)+1,0)*(10^-3))</f>
        <v/>
      </c>
      <c r="BE24" s="197" t="str" cm="1">
        <f t="array" ref="BE24">_xlfn.IFS(R24="","",$C$4="IPCC",
R24*VLOOKUP($F24,'Reference edited'!$B$129:$H$135,COLUMN('Reference edited'!$E$129)-COLUMN('Reference edited'!$B$129)+1,0)*(10^-3)*VLOOKUP($F24,'Reference edited'!$B$129:$H$135,COLUMN('Reference edited'!$H$129)-COLUMN('Reference edited'!$B$129)+1,0)*(10^-3),$C$4="EPA",R24*VLOOKUP($F24,'Reference edited'!$B$141:$J$164,COLUMN('Reference edited'!$J$141)-COLUMN('Reference edited'!$B$141)+1,0)*(10^-3))</f>
        <v/>
      </c>
      <c r="BF24" s="197" t="str" cm="1">
        <f t="array" ref="BF24">_xlfn.IFS(S24="","",$C$4="IPCC",
S24*VLOOKUP($F24,'Reference edited'!$B$129:$H$135,COLUMN('Reference edited'!$E$129)-COLUMN('Reference edited'!$B$129)+1,0)*(10^-3)*VLOOKUP($F24,'Reference edited'!$B$129:$H$135,COLUMN('Reference edited'!$H$129)-COLUMN('Reference edited'!$B$129)+1,0)*(10^-3),$C$4="EPA",S24*VLOOKUP($F24,'Reference edited'!$B$141:$J$164,COLUMN('Reference edited'!$J$141)-COLUMN('Reference edited'!$B$141)+1,0)*(10^-3))</f>
        <v/>
      </c>
      <c r="BG24" s="222" t="str" cm="1">
        <f t="array" ref="BG24">_xlfn.IFS(T24="","",$C$4="IPCC",
T24*VLOOKUP($F24,'Reference edited'!$B$129:$H$135,COLUMN('Reference edited'!$E$129)-COLUMN('Reference edited'!$B$129)+1,0)*(10^-3)*VLOOKUP($F24,'Reference edited'!$B$129:$H$135,COLUMN('Reference edited'!$H$129)-COLUMN('Reference edited'!$B$129)+1,0)*(10^-3),$C$4="EPA",T24*VLOOKUP($F24,'Reference edited'!$B$141:$J$164,COLUMN('Reference edited'!$J$141)-COLUMN('Reference edited'!$B$141)+1,0)*(10^-3))</f>
        <v/>
      </c>
      <c r="BH24" s="193">
        <f t="shared" si="9"/>
        <v>0</v>
      </c>
    </row>
    <row r="25" spans="2:60" ht="17.100000000000001" customHeight="1" x14ac:dyDescent="0.3">
      <c r="B25" s="742"/>
      <c r="C25" s="721"/>
      <c r="D25" s="722"/>
      <c r="E25" s="111"/>
      <c r="F25" s="112"/>
      <c r="G25" s="23"/>
      <c r="H25" s="309" t="str" cm="1">
        <f t="array" ref="H25">_xlfn.IFS(F25="","",$C$4="IPCC","t",$C$4="EPA",VLOOKUP($F25,'Reference edited'!$B$141:$G$164,COLUMN('Reference edited'!$C$141)-COLUMN('Reference edited'!$B$141)+1,0))</f>
        <v/>
      </c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279"/>
      <c r="U25" s="189">
        <f t="shared" si="0"/>
        <v>0</v>
      </c>
      <c r="V25" s="212" t="str" cm="1">
        <f t="array" ref="V25">_xlfn.IFS(I25="","",$C$4="IPCC",
I25*VLOOKUP($F25,'Reference edited'!$B$129:$H$135,COLUMN('Reference edited'!$E$129)-COLUMN('Reference edited'!$B$129)+1,0)*(10^-3)*VLOOKUP($F25,'Reference edited'!$B$129:$H$135,COLUMN('Reference edited'!$F$129)-COLUMN('Reference edited'!$B$129)+1,0)*(10^-3),$C$4="EPA",I25*VLOOKUP($F25,'Reference edited'!$B$141:$J$164,COLUMN('Reference edited'!$H$141)-COLUMN('Reference edited'!$B$141)+1,0)*(10^-3))</f>
        <v/>
      </c>
      <c r="W25" s="197" t="str" cm="1">
        <f t="array" ref="W25">_xlfn.IFS(J25="","",$C$4="IPCC",
J25*VLOOKUP($F25,'Reference edited'!$B$129:$H$135,COLUMN('Reference edited'!$E$129)-COLUMN('Reference edited'!$B$129)+1,0)*(10^-3)*VLOOKUP($F25,'Reference edited'!$B$129:$H$135,COLUMN('Reference edited'!$F$129)-COLUMN('Reference edited'!$B$129)+1,0)*(10^-3),$C$4="EPA",J25*VLOOKUP($F25,'Reference edited'!$B$141:$J$164,COLUMN('Reference edited'!$H$141)-COLUMN('Reference edited'!$B$141)+1,0)*(10^-3))</f>
        <v/>
      </c>
      <c r="X25" s="197" t="str" cm="1">
        <f t="array" ref="X25">_xlfn.IFS(K25="","",$C$4="IPCC",
K25*VLOOKUP($F25,'Reference edited'!$B$129:$H$135,COLUMN('Reference edited'!$E$129)-COLUMN('Reference edited'!$B$129)+1,0)*(10^-3)*VLOOKUP($F25,'Reference edited'!$B$129:$H$135,COLUMN('Reference edited'!$F$129)-COLUMN('Reference edited'!$B$129)+1,0)*(10^-3),$C$4="EPA",K25*VLOOKUP($F25,'Reference edited'!$B$141:$J$164,COLUMN('Reference edited'!$H$141)-COLUMN('Reference edited'!$B$141)+1,0)*(10^-3))</f>
        <v/>
      </c>
      <c r="Y25" s="197" t="str" cm="1">
        <f t="array" ref="Y25">_xlfn.IFS(L25="","",$C$4="IPCC",
L25*VLOOKUP($F25,'Reference edited'!$B$129:$H$135,COLUMN('Reference edited'!$E$129)-COLUMN('Reference edited'!$B$129)+1,0)*(10^-3)*VLOOKUP($F25,'Reference edited'!$B$129:$H$135,COLUMN('Reference edited'!$F$129)-COLUMN('Reference edited'!$B$129)+1,0)*(10^-3),$C$4="EPA",L25*VLOOKUP($F25,'Reference edited'!$B$141:$J$164,COLUMN('Reference edited'!$H$141)-COLUMN('Reference edited'!$B$141)+1,0)*(10^-3))</f>
        <v/>
      </c>
      <c r="Z25" s="197" t="str" cm="1">
        <f t="array" ref="Z25">_xlfn.IFS(M25="","",$C$4="IPCC",
M25*VLOOKUP($F25,'Reference edited'!$B$129:$H$135,COLUMN('Reference edited'!$E$129)-COLUMN('Reference edited'!$B$129)+1,0)*(10^-3)*VLOOKUP($F25,'Reference edited'!$B$129:$H$135,COLUMN('Reference edited'!$F$129)-COLUMN('Reference edited'!$B$129)+1,0)*(10^-3),$C$4="EPA",M25*VLOOKUP($F25,'Reference edited'!$B$141:$J$164,COLUMN('Reference edited'!$H$141)-COLUMN('Reference edited'!$B$141)+1,0)*(10^-3))</f>
        <v/>
      </c>
      <c r="AA25" s="197" t="str" cm="1">
        <f t="array" ref="AA25">_xlfn.IFS(N25="","",$C$4="IPCC",
N25*VLOOKUP($F25,'Reference edited'!$B$129:$H$135,COLUMN('Reference edited'!$E$129)-COLUMN('Reference edited'!$B$129)+1,0)*(10^-3)*VLOOKUP($F25,'Reference edited'!$B$129:$H$135,COLUMN('Reference edited'!$F$129)-COLUMN('Reference edited'!$B$129)+1,0)*(10^-3),$C$4="EPA",N25*VLOOKUP($F25,'Reference edited'!$B$141:$J$164,COLUMN('Reference edited'!$H$141)-COLUMN('Reference edited'!$B$141)+1,0)*(10^-3))</f>
        <v/>
      </c>
      <c r="AB25" s="197" t="str" cm="1">
        <f t="array" ref="AB25">_xlfn.IFS(O25="","",$C$4="IPCC",
O25*VLOOKUP($F25,'Reference edited'!$B$129:$H$135,COLUMN('Reference edited'!$E$129)-COLUMN('Reference edited'!$B$129)+1,0)*(10^-3)*VLOOKUP($F25,'Reference edited'!$B$129:$H$135,COLUMN('Reference edited'!$F$129)-COLUMN('Reference edited'!$B$129)+1,0)*(10^-3),$C$4="EPA",O25*VLOOKUP($F25,'Reference edited'!$B$141:$J$164,COLUMN('Reference edited'!$H$141)-COLUMN('Reference edited'!$B$141)+1,0)*(10^-3))</f>
        <v/>
      </c>
      <c r="AC25" s="197" t="str" cm="1">
        <f t="array" ref="AC25">_xlfn.IFS(P25="","",$C$4="IPCC",
P25*VLOOKUP($F25,'Reference edited'!$B$129:$H$135,COLUMN('Reference edited'!$E$129)-COLUMN('Reference edited'!$B$129)+1,0)*(10^-3)*VLOOKUP($F25,'Reference edited'!$B$129:$H$135,COLUMN('Reference edited'!$F$129)-COLUMN('Reference edited'!$B$129)+1,0)*(10^-3),$C$4="EPA",P25*VLOOKUP($F25,'Reference edited'!$B$141:$J$164,COLUMN('Reference edited'!$H$141)-COLUMN('Reference edited'!$B$141)+1,0)*(10^-3))</f>
        <v/>
      </c>
      <c r="AD25" s="197" t="str" cm="1">
        <f t="array" ref="AD25">_xlfn.IFS(Q25="","",$C$4="IPCC",
Q25*VLOOKUP($F25,'Reference edited'!$B$129:$H$135,COLUMN('Reference edited'!$E$129)-COLUMN('Reference edited'!$B$129)+1,0)*(10^-3)*VLOOKUP($F25,'Reference edited'!$B$129:$H$135,COLUMN('Reference edited'!$F$129)-COLUMN('Reference edited'!$B$129)+1,0)*(10^-3),$C$4="EPA",Q25*VLOOKUP($F25,'Reference edited'!$B$141:$J$164,COLUMN('Reference edited'!$H$141)-COLUMN('Reference edited'!$B$141)+1,0)*(10^-3))</f>
        <v/>
      </c>
      <c r="AE25" s="197" t="str" cm="1">
        <f t="array" ref="AE25">_xlfn.IFS(R25="","",$C$4="IPCC",
R25*VLOOKUP($F25,'Reference edited'!$B$129:$H$135,COLUMN('Reference edited'!$E$129)-COLUMN('Reference edited'!$B$129)+1,0)*(10^-3)*VLOOKUP($F25,'Reference edited'!$B$129:$H$135,COLUMN('Reference edited'!$F$129)-COLUMN('Reference edited'!$B$129)+1,0)*(10^-3),$C$4="EPA",R25*VLOOKUP($F25,'Reference edited'!$B$141:$J$164,COLUMN('Reference edited'!$H$141)-COLUMN('Reference edited'!$B$141)+1,0)*(10^-3))</f>
        <v/>
      </c>
      <c r="AF25" s="197" t="str" cm="1">
        <f t="array" ref="AF25">_xlfn.IFS(S25="","",$C$4="IPCC",
S25*VLOOKUP($F25,'Reference edited'!$B$129:$H$135,COLUMN('Reference edited'!$E$129)-COLUMN('Reference edited'!$B$129)+1,0)*(10^-3)*VLOOKUP($F25,'Reference edited'!$B$129:$H$135,COLUMN('Reference edited'!$F$129)-COLUMN('Reference edited'!$B$129)+1,0)*(10^-3),$C$4="EPA",S25*VLOOKUP($F25,'Reference edited'!$B$141:$J$164,COLUMN('Reference edited'!$H$141)-COLUMN('Reference edited'!$B$141)+1,0)*(10^-3))</f>
        <v/>
      </c>
      <c r="AG25" s="222" t="str" cm="1">
        <f t="array" ref="AG25">_xlfn.IFS(T25="","",$C$4="IPCC",
T25*VLOOKUP($F25,'Reference edited'!$B$129:$H$135,COLUMN('Reference edited'!$E$129)-COLUMN('Reference edited'!$B$129)+1,0)*(10^-3)*VLOOKUP($F25,'Reference edited'!$B$129:$H$135,COLUMN('Reference edited'!$F$129)-COLUMN('Reference edited'!$B$129)+1,0)*(10^-3),$C$4="EPA",T25*VLOOKUP($F25,'Reference edited'!$B$141:$J$164,COLUMN('Reference edited'!$H$141)-COLUMN('Reference edited'!$B$141)+1,0)*(10^-3))</f>
        <v/>
      </c>
      <c r="AH25" s="193">
        <f t="shared" si="7"/>
        <v>0</v>
      </c>
      <c r="AI25" s="318" t="str" cm="1">
        <f t="array" ref="AI25">_xlfn.IFS(I25="","",$C$4="IPCC",
I25*VLOOKUP($F25,'Reference edited'!$B$129:$H$135,COLUMN('Reference edited'!$E$129)-COLUMN('Reference edited'!$B$129)+1,0)*(10^-3)*VLOOKUP($F25,'Reference edited'!$B$129:$H$135,COLUMN('Reference edited'!$G$129)-COLUMN('Reference edited'!$B$129)+1,0)*(10^-3),$C$4="EPA",I25*VLOOKUP($F25,'Reference edited'!$B$141:$J$164,COLUMN('Reference edited'!$I$141)-COLUMN('Reference edited'!$B$141)+1,0)*(10^-3))</f>
        <v/>
      </c>
      <c r="AJ25" s="314" t="str" cm="1">
        <f t="array" ref="AJ25">_xlfn.IFS(J25="","",$C$4="IPCC",
J25*VLOOKUP($F25,'Reference edited'!$B$129:$H$135,COLUMN('Reference edited'!$E$129)-COLUMN('Reference edited'!$B$129)+1,0)*(10^-3)*VLOOKUP($F25,'Reference edited'!$B$129:$H$135,COLUMN('Reference edited'!$G$129)-COLUMN('Reference edited'!$B$129)+1,0)*(10^-3),$C$4="EPA",J25*VLOOKUP($F25,'Reference edited'!$B$141:$J$164,COLUMN('Reference edited'!$I$141)-COLUMN('Reference edited'!$B$141)+1,0)*(10^-3))</f>
        <v/>
      </c>
      <c r="AK25" s="314" t="str" cm="1">
        <f t="array" ref="AK25">_xlfn.IFS(K25="","",$C$4="IPCC",
K25*VLOOKUP($F25,'Reference edited'!$B$129:$H$135,COLUMN('Reference edited'!$E$129)-COLUMN('Reference edited'!$B$129)+1,0)*(10^-3)*VLOOKUP($F25,'Reference edited'!$B$129:$H$135,COLUMN('Reference edited'!$G$129)-COLUMN('Reference edited'!$B$129)+1,0)*(10^-3),$C$4="EPA",K25*VLOOKUP($F25,'Reference edited'!$B$141:$J$164,COLUMN('Reference edited'!$I$141)-COLUMN('Reference edited'!$B$141)+1,0)*(10^-3))</f>
        <v/>
      </c>
      <c r="AL25" s="314" t="str" cm="1">
        <f t="array" ref="AL25">_xlfn.IFS(L25="","",$C$4="IPCC",
L25*VLOOKUP($F25,'Reference edited'!$B$129:$H$135,COLUMN('Reference edited'!$E$129)-COLUMN('Reference edited'!$B$129)+1,0)*(10^-3)*VLOOKUP($F25,'Reference edited'!$B$129:$H$135,COLUMN('Reference edited'!$G$129)-COLUMN('Reference edited'!$B$129)+1,0)*(10^-3),$C$4="EPA",L25*VLOOKUP($F25,'Reference edited'!$B$141:$J$164,COLUMN('Reference edited'!$I$141)-COLUMN('Reference edited'!$B$141)+1,0)*(10^-3))</f>
        <v/>
      </c>
      <c r="AM25" s="314" t="str" cm="1">
        <f t="array" ref="AM25">_xlfn.IFS(M25="","",$C$4="IPCC",
M25*VLOOKUP($F25,'Reference edited'!$B$129:$H$135,COLUMN('Reference edited'!$E$129)-COLUMN('Reference edited'!$B$129)+1,0)*(10^-3)*VLOOKUP($F25,'Reference edited'!$B$129:$H$135,COLUMN('Reference edited'!$G$129)-COLUMN('Reference edited'!$B$129)+1,0)*(10^-3),$C$4="EPA",M25*VLOOKUP($F25,'Reference edited'!$B$141:$J$164,COLUMN('Reference edited'!$I$141)-COLUMN('Reference edited'!$B$141)+1,0)*(10^-3))</f>
        <v/>
      </c>
      <c r="AN25" s="314" t="str" cm="1">
        <f t="array" ref="AN25">_xlfn.IFS(N25="","",$C$4="IPCC",
N25*VLOOKUP($F25,'Reference edited'!$B$129:$H$135,COLUMN('Reference edited'!$E$129)-COLUMN('Reference edited'!$B$129)+1,0)*(10^-3)*VLOOKUP($F25,'Reference edited'!$B$129:$H$135,COLUMN('Reference edited'!$G$129)-COLUMN('Reference edited'!$B$129)+1,0)*(10^-3),$C$4="EPA",N25*VLOOKUP($F25,'Reference edited'!$B$141:$J$164,COLUMN('Reference edited'!$I$141)-COLUMN('Reference edited'!$B$141)+1,0)*(10^-3))</f>
        <v/>
      </c>
      <c r="AO25" s="314" t="str" cm="1">
        <f t="array" ref="AO25">_xlfn.IFS(O25="","",$C$4="IPCC",
O25*VLOOKUP($F25,'Reference edited'!$B$129:$H$135,COLUMN('Reference edited'!$E$129)-COLUMN('Reference edited'!$B$129)+1,0)*(10^-3)*VLOOKUP($F25,'Reference edited'!$B$129:$H$135,COLUMN('Reference edited'!$G$129)-COLUMN('Reference edited'!$B$129)+1,0)*(10^-3),$C$4="EPA",O25*VLOOKUP($F25,'Reference edited'!$B$141:$J$164,COLUMN('Reference edited'!$I$141)-COLUMN('Reference edited'!$B$141)+1,0)*(10^-3))</f>
        <v/>
      </c>
      <c r="AP25" s="314" t="str" cm="1">
        <f t="array" ref="AP25">_xlfn.IFS(P25="","",$C$4="IPCC",
P25*VLOOKUP($F25,'Reference edited'!$B$129:$H$135,COLUMN('Reference edited'!$E$129)-COLUMN('Reference edited'!$B$129)+1,0)*(10^-3)*VLOOKUP($F25,'Reference edited'!$B$129:$H$135,COLUMN('Reference edited'!$G$129)-COLUMN('Reference edited'!$B$129)+1,0)*(10^-3),$C$4="EPA",P25*VLOOKUP($F25,'Reference edited'!$B$141:$J$164,COLUMN('Reference edited'!$I$141)-COLUMN('Reference edited'!$B$141)+1,0)*(10^-3))</f>
        <v/>
      </c>
      <c r="AQ25" s="314" t="str" cm="1">
        <f t="array" ref="AQ25">_xlfn.IFS(Q25="","",$C$4="IPCC",
Q25*VLOOKUP($F25,'Reference edited'!$B$129:$H$135,COLUMN('Reference edited'!$E$129)-COLUMN('Reference edited'!$B$129)+1,0)*(10^-3)*VLOOKUP($F25,'Reference edited'!$B$129:$H$135,COLUMN('Reference edited'!$G$129)-COLUMN('Reference edited'!$B$129)+1,0)*(10^-3),$C$4="EPA",Q25*VLOOKUP($F25,'Reference edited'!$B$141:$J$164,COLUMN('Reference edited'!$I$141)-COLUMN('Reference edited'!$B$141)+1,0)*(10^-3))</f>
        <v/>
      </c>
      <c r="AR25" s="314" t="str" cm="1">
        <f t="array" ref="AR25">_xlfn.IFS(R25="","",$C$4="IPCC",
R25*VLOOKUP($F25,'Reference edited'!$B$129:$H$135,COLUMN('Reference edited'!$E$129)-COLUMN('Reference edited'!$B$129)+1,0)*(10^-3)*VLOOKUP($F25,'Reference edited'!$B$129:$H$135,COLUMN('Reference edited'!$G$129)-COLUMN('Reference edited'!$B$129)+1,0)*(10^-3),$C$4="EPA",R25*VLOOKUP($F25,'Reference edited'!$B$141:$J$164,COLUMN('Reference edited'!$I$141)-COLUMN('Reference edited'!$B$141)+1,0)*(10^-3))</f>
        <v/>
      </c>
      <c r="AS25" s="314" t="str" cm="1">
        <f t="array" ref="AS25">_xlfn.IFS(S25="","",$C$4="IPCC",
S25*VLOOKUP($F25,'Reference edited'!$B$129:$H$135,COLUMN('Reference edited'!$E$129)-COLUMN('Reference edited'!$B$129)+1,0)*(10^-3)*VLOOKUP($F25,'Reference edited'!$B$129:$H$135,COLUMN('Reference edited'!$G$129)-COLUMN('Reference edited'!$B$129)+1,0)*(10^-3),$C$4="EPA",S25*VLOOKUP($F25,'Reference edited'!$B$141:$J$164,COLUMN('Reference edited'!$I$141)-COLUMN('Reference edited'!$B$141)+1,0)*(10^-3))</f>
        <v/>
      </c>
      <c r="AT25" s="319" t="str" cm="1">
        <f t="array" ref="AT25">_xlfn.IFS(T25="","",$C$4="IPCC",
T25*VLOOKUP($F25,'Reference edited'!$B$129:$H$135,COLUMN('Reference edited'!$E$129)-COLUMN('Reference edited'!$B$129)+1,0)*(10^-3)*VLOOKUP($F25,'Reference edited'!$B$129:$H$135,COLUMN('Reference edited'!$G$129)-COLUMN('Reference edited'!$B$129)+1,0)*(10^-3),$C$4="EPA",T25*VLOOKUP($F25,'Reference edited'!$B$141:$J$164,COLUMN('Reference edited'!$I$141)-COLUMN('Reference edited'!$B$141)+1,0)*(10^-3))</f>
        <v/>
      </c>
      <c r="AU25" s="193">
        <f t="shared" si="8"/>
        <v>0</v>
      </c>
      <c r="AV25" s="212" t="str" cm="1">
        <f t="array" ref="AV25">_xlfn.IFS(I25="","",$C$4="IPCC",
I25*VLOOKUP($F25,'Reference edited'!$B$129:$H$135,COLUMN('Reference edited'!$E$129)-COLUMN('Reference edited'!$B$129)+1,0)*(10^-3)*VLOOKUP($F25,'Reference edited'!$B$129:$H$135,COLUMN('Reference edited'!$H$129)-COLUMN('Reference edited'!$B$129)+1,0)*(10^-3),$C$4="EPA",I25*VLOOKUP($F25,'Reference edited'!$B$141:$J$164,COLUMN('Reference edited'!$J$141)-COLUMN('Reference edited'!$B$141)+1,0)*(10^-3))</f>
        <v/>
      </c>
      <c r="AW25" s="197" t="str" cm="1">
        <f t="array" ref="AW25">_xlfn.IFS(J25="","",$C$4="IPCC",
J25*VLOOKUP($F25,'Reference edited'!$B$129:$H$135,COLUMN('Reference edited'!$E$129)-COLUMN('Reference edited'!$B$129)+1,0)*(10^-3)*VLOOKUP($F25,'Reference edited'!$B$129:$H$135,COLUMN('Reference edited'!$H$129)-COLUMN('Reference edited'!$B$129)+1,0)*(10^-3),$C$4="EPA",J25*VLOOKUP($F25,'Reference edited'!$B$141:$J$164,COLUMN('Reference edited'!$J$141)-COLUMN('Reference edited'!$B$141)+1,0)*(10^-3))</f>
        <v/>
      </c>
      <c r="AX25" s="197" t="str" cm="1">
        <f t="array" ref="AX25">_xlfn.IFS(K25="","",$C$4="IPCC",
K25*VLOOKUP($F25,'Reference edited'!$B$129:$H$135,COLUMN('Reference edited'!$E$129)-COLUMN('Reference edited'!$B$129)+1,0)*(10^-3)*VLOOKUP($F25,'Reference edited'!$B$129:$H$135,COLUMN('Reference edited'!$H$129)-COLUMN('Reference edited'!$B$129)+1,0)*(10^-3),$C$4="EPA",K25*VLOOKUP($F25,'Reference edited'!$B$141:$J$164,COLUMN('Reference edited'!$J$141)-COLUMN('Reference edited'!$B$141)+1,0)*(10^-3))</f>
        <v/>
      </c>
      <c r="AY25" s="197" t="str" cm="1">
        <f t="array" ref="AY25">_xlfn.IFS(L25="","",$C$4="IPCC",
L25*VLOOKUP($F25,'Reference edited'!$B$129:$H$135,COLUMN('Reference edited'!$E$129)-COLUMN('Reference edited'!$B$129)+1,0)*(10^-3)*VLOOKUP($F25,'Reference edited'!$B$129:$H$135,COLUMN('Reference edited'!$H$129)-COLUMN('Reference edited'!$B$129)+1,0)*(10^-3),$C$4="EPA",L25*VLOOKUP($F25,'Reference edited'!$B$141:$J$164,COLUMN('Reference edited'!$J$141)-COLUMN('Reference edited'!$B$141)+1,0)*(10^-3))</f>
        <v/>
      </c>
      <c r="AZ25" s="197" t="str" cm="1">
        <f t="array" ref="AZ25">_xlfn.IFS(M25="","",$C$4="IPCC",
M25*VLOOKUP($F25,'Reference edited'!$B$129:$H$135,COLUMN('Reference edited'!$E$129)-COLUMN('Reference edited'!$B$129)+1,0)*(10^-3)*VLOOKUP($F25,'Reference edited'!$B$129:$H$135,COLUMN('Reference edited'!$H$129)-COLUMN('Reference edited'!$B$129)+1,0)*(10^-3),$C$4="EPA",M25*VLOOKUP($F25,'Reference edited'!$B$141:$J$164,COLUMN('Reference edited'!$J$141)-COLUMN('Reference edited'!$B$141)+1,0)*(10^-3))</f>
        <v/>
      </c>
      <c r="BA25" s="197" t="str" cm="1">
        <f t="array" ref="BA25">_xlfn.IFS(N25="","",$C$4="IPCC",
N25*VLOOKUP($F25,'Reference edited'!$B$129:$H$135,COLUMN('Reference edited'!$E$129)-COLUMN('Reference edited'!$B$129)+1,0)*(10^-3)*VLOOKUP($F25,'Reference edited'!$B$129:$H$135,COLUMN('Reference edited'!$H$129)-COLUMN('Reference edited'!$B$129)+1,0)*(10^-3),$C$4="EPA",N25*VLOOKUP($F25,'Reference edited'!$B$141:$J$164,COLUMN('Reference edited'!$J$141)-COLUMN('Reference edited'!$B$141)+1,0)*(10^-3))</f>
        <v/>
      </c>
      <c r="BB25" s="197" t="str" cm="1">
        <f t="array" ref="BB25">_xlfn.IFS(O25="","",$C$4="IPCC",
O25*VLOOKUP($F25,'Reference edited'!$B$129:$H$135,COLUMN('Reference edited'!$E$129)-COLUMN('Reference edited'!$B$129)+1,0)*(10^-3)*VLOOKUP($F25,'Reference edited'!$B$129:$H$135,COLUMN('Reference edited'!$H$129)-COLUMN('Reference edited'!$B$129)+1,0)*(10^-3),$C$4="EPA",O25*VLOOKUP($F25,'Reference edited'!$B$141:$J$164,COLUMN('Reference edited'!$J$141)-COLUMN('Reference edited'!$B$141)+1,0)*(10^-3))</f>
        <v/>
      </c>
      <c r="BC25" s="197" t="str" cm="1">
        <f t="array" ref="BC25">_xlfn.IFS(P25="","",$C$4="IPCC",
P25*VLOOKUP($F25,'Reference edited'!$B$129:$H$135,COLUMN('Reference edited'!$E$129)-COLUMN('Reference edited'!$B$129)+1,0)*(10^-3)*VLOOKUP($F25,'Reference edited'!$B$129:$H$135,COLUMN('Reference edited'!$H$129)-COLUMN('Reference edited'!$B$129)+1,0)*(10^-3),$C$4="EPA",P25*VLOOKUP($F25,'Reference edited'!$B$141:$J$164,COLUMN('Reference edited'!$J$141)-COLUMN('Reference edited'!$B$141)+1,0)*(10^-3))</f>
        <v/>
      </c>
      <c r="BD25" s="197" t="str" cm="1">
        <f t="array" ref="BD25">_xlfn.IFS(Q25="","",$C$4="IPCC",
Q25*VLOOKUP($F25,'Reference edited'!$B$129:$H$135,COLUMN('Reference edited'!$E$129)-COLUMN('Reference edited'!$B$129)+1,0)*(10^-3)*VLOOKUP($F25,'Reference edited'!$B$129:$H$135,COLUMN('Reference edited'!$H$129)-COLUMN('Reference edited'!$B$129)+1,0)*(10^-3),$C$4="EPA",Q25*VLOOKUP($F25,'Reference edited'!$B$141:$J$164,COLUMN('Reference edited'!$J$141)-COLUMN('Reference edited'!$B$141)+1,0)*(10^-3))</f>
        <v/>
      </c>
      <c r="BE25" s="197" t="str" cm="1">
        <f t="array" ref="BE25">_xlfn.IFS(R25="","",$C$4="IPCC",
R25*VLOOKUP($F25,'Reference edited'!$B$129:$H$135,COLUMN('Reference edited'!$E$129)-COLUMN('Reference edited'!$B$129)+1,0)*(10^-3)*VLOOKUP($F25,'Reference edited'!$B$129:$H$135,COLUMN('Reference edited'!$H$129)-COLUMN('Reference edited'!$B$129)+1,0)*(10^-3),$C$4="EPA",R25*VLOOKUP($F25,'Reference edited'!$B$141:$J$164,COLUMN('Reference edited'!$J$141)-COLUMN('Reference edited'!$B$141)+1,0)*(10^-3))</f>
        <v/>
      </c>
      <c r="BF25" s="197" t="str" cm="1">
        <f t="array" ref="BF25">_xlfn.IFS(S25="","",$C$4="IPCC",
S25*VLOOKUP($F25,'Reference edited'!$B$129:$H$135,COLUMN('Reference edited'!$E$129)-COLUMN('Reference edited'!$B$129)+1,0)*(10^-3)*VLOOKUP($F25,'Reference edited'!$B$129:$H$135,COLUMN('Reference edited'!$H$129)-COLUMN('Reference edited'!$B$129)+1,0)*(10^-3),$C$4="EPA",S25*VLOOKUP($F25,'Reference edited'!$B$141:$J$164,COLUMN('Reference edited'!$J$141)-COLUMN('Reference edited'!$B$141)+1,0)*(10^-3))</f>
        <v/>
      </c>
      <c r="BG25" s="222" t="str" cm="1">
        <f t="array" ref="BG25">_xlfn.IFS(T25="","",$C$4="IPCC",
T25*VLOOKUP($F25,'Reference edited'!$B$129:$H$135,COLUMN('Reference edited'!$E$129)-COLUMN('Reference edited'!$B$129)+1,0)*(10^-3)*VLOOKUP($F25,'Reference edited'!$B$129:$H$135,COLUMN('Reference edited'!$H$129)-COLUMN('Reference edited'!$B$129)+1,0)*(10^-3),$C$4="EPA",T25*VLOOKUP($F25,'Reference edited'!$B$141:$J$164,COLUMN('Reference edited'!$J$141)-COLUMN('Reference edited'!$B$141)+1,0)*(10^-3))</f>
        <v/>
      </c>
      <c r="BH25" s="193">
        <f t="shared" si="9"/>
        <v>0</v>
      </c>
    </row>
    <row r="26" spans="2:60" ht="17.100000000000001" customHeight="1" x14ac:dyDescent="0.3">
      <c r="B26" s="742"/>
      <c r="C26" s="721"/>
      <c r="D26" s="722"/>
      <c r="E26" s="116"/>
      <c r="F26" s="117"/>
      <c r="G26" s="24"/>
      <c r="H26" s="309" t="str" cm="1">
        <f t="array" ref="H26">_xlfn.IFS(F26="","",$C$4="IPCC","t",$C$4="EPA",VLOOKUP($F26,'Reference edited'!$B$141:$G$164,COLUMN('Reference edited'!$C$141)-COLUMN('Reference edited'!$B$141)+1,0))</f>
        <v/>
      </c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279"/>
      <c r="U26" s="195">
        <f t="shared" si="0"/>
        <v>0</v>
      </c>
      <c r="V26" s="212" t="str" cm="1">
        <f t="array" ref="V26">_xlfn.IFS(I26="","",$C$4="IPCC",
I26*VLOOKUP($F26,'Reference edited'!$B$129:$H$135,COLUMN('Reference edited'!$E$129)-COLUMN('Reference edited'!$B$129)+1,0)*(10^-3)*VLOOKUP($F26,'Reference edited'!$B$129:$H$135,COLUMN('Reference edited'!$F$129)-COLUMN('Reference edited'!$B$129)+1,0)*(10^-3),$C$4="EPA",I26*VLOOKUP($F26,'Reference edited'!$B$141:$J$164,COLUMN('Reference edited'!$H$141)-COLUMN('Reference edited'!$B$141)+1,0)*(10^-3))</f>
        <v/>
      </c>
      <c r="W26" s="197" t="str" cm="1">
        <f t="array" ref="W26">_xlfn.IFS(J26="","",$C$4="IPCC",
J26*VLOOKUP($F26,'Reference edited'!$B$129:$H$135,COLUMN('Reference edited'!$E$129)-COLUMN('Reference edited'!$B$129)+1,0)*(10^-3)*VLOOKUP($F26,'Reference edited'!$B$129:$H$135,COLUMN('Reference edited'!$F$129)-COLUMN('Reference edited'!$B$129)+1,0)*(10^-3),$C$4="EPA",J26*VLOOKUP($F26,'Reference edited'!$B$141:$J$164,COLUMN('Reference edited'!$H$141)-COLUMN('Reference edited'!$B$141)+1,0)*(10^-3))</f>
        <v/>
      </c>
      <c r="X26" s="197" t="str" cm="1">
        <f t="array" ref="X26">_xlfn.IFS(K26="","",$C$4="IPCC",
K26*VLOOKUP($F26,'Reference edited'!$B$129:$H$135,COLUMN('Reference edited'!$E$129)-COLUMN('Reference edited'!$B$129)+1,0)*(10^-3)*VLOOKUP($F26,'Reference edited'!$B$129:$H$135,COLUMN('Reference edited'!$F$129)-COLUMN('Reference edited'!$B$129)+1,0)*(10^-3),$C$4="EPA",K26*VLOOKUP($F26,'Reference edited'!$B$141:$J$164,COLUMN('Reference edited'!$H$141)-COLUMN('Reference edited'!$B$141)+1,0)*(10^-3))</f>
        <v/>
      </c>
      <c r="Y26" s="197" t="str" cm="1">
        <f t="array" ref="Y26">_xlfn.IFS(L26="","",$C$4="IPCC",
L26*VLOOKUP($F26,'Reference edited'!$B$129:$H$135,COLUMN('Reference edited'!$E$129)-COLUMN('Reference edited'!$B$129)+1,0)*(10^-3)*VLOOKUP($F26,'Reference edited'!$B$129:$H$135,COLUMN('Reference edited'!$F$129)-COLUMN('Reference edited'!$B$129)+1,0)*(10^-3),$C$4="EPA",L26*VLOOKUP($F26,'Reference edited'!$B$141:$J$164,COLUMN('Reference edited'!$H$141)-COLUMN('Reference edited'!$B$141)+1,0)*(10^-3))</f>
        <v/>
      </c>
      <c r="Z26" s="197" t="str" cm="1">
        <f t="array" ref="Z26">_xlfn.IFS(M26="","",$C$4="IPCC",
M26*VLOOKUP($F26,'Reference edited'!$B$129:$H$135,COLUMN('Reference edited'!$E$129)-COLUMN('Reference edited'!$B$129)+1,0)*(10^-3)*VLOOKUP($F26,'Reference edited'!$B$129:$H$135,COLUMN('Reference edited'!$F$129)-COLUMN('Reference edited'!$B$129)+1,0)*(10^-3),$C$4="EPA",M26*VLOOKUP($F26,'Reference edited'!$B$141:$J$164,COLUMN('Reference edited'!$H$141)-COLUMN('Reference edited'!$B$141)+1,0)*(10^-3))</f>
        <v/>
      </c>
      <c r="AA26" s="197" t="str" cm="1">
        <f t="array" ref="AA26">_xlfn.IFS(N26="","",$C$4="IPCC",
N26*VLOOKUP($F26,'Reference edited'!$B$129:$H$135,COLUMN('Reference edited'!$E$129)-COLUMN('Reference edited'!$B$129)+1,0)*(10^-3)*VLOOKUP($F26,'Reference edited'!$B$129:$H$135,COLUMN('Reference edited'!$F$129)-COLUMN('Reference edited'!$B$129)+1,0)*(10^-3),$C$4="EPA",N26*VLOOKUP($F26,'Reference edited'!$B$141:$J$164,COLUMN('Reference edited'!$H$141)-COLUMN('Reference edited'!$B$141)+1,0)*(10^-3))</f>
        <v/>
      </c>
      <c r="AB26" s="197" t="str" cm="1">
        <f t="array" ref="AB26">_xlfn.IFS(O26="","",$C$4="IPCC",
O26*VLOOKUP($F26,'Reference edited'!$B$129:$H$135,COLUMN('Reference edited'!$E$129)-COLUMN('Reference edited'!$B$129)+1,0)*(10^-3)*VLOOKUP($F26,'Reference edited'!$B$129:$H$135,COLUMN('Reference edited'!$F$129)-COLUMN('Reference edited'!$B$129)+1,0)*(10^-3),$C$4="EPA",O26*VLOOKUP($F26,'Reference edited'!$B$141:$J$164,COLUMN('Reference edited'!$H$141)-COLUMN('Reference edited'!$B$141)+1,0)*(10^-3))</f>
        <v/>
      </c>
      <c r="AC26" s="197" t="str" cm="1">
        <f t="array" ref="AC26">_xlfn.IFS(P26="","",$C$4="IPCC",
P26*VLOOKUP($F26,'Reference edited'!$B$129:$H$135,COLUMN('Reference edited'!$E$129)-COLUMN('Reference edited'!$B$129)+1,0)*(10^-3)*VLOOKUP($F26,'Reference edited'!$B$129:$H$135,COLUMN('Reference edited'!$F$129)-COLUMN('Reference edited'!$B$129)+1,0)*(10^-3),$C$4="EPA",P26*VLOOKUP($F26,'Reference edited'!$B$141:$J$164,COLUMN('Reference edited'!$H$141)-COLUMN('Reference edited'!$B$141)+1,0)*(10^-3))</f>
        <v/>
      </c>
      <c r="AD26" s="197" t="str" cm="1">
        <f t="array" ref="AD26">_xlfn.IFS(Q26="","",$C$4="IPCC",
Q26*VLOOKUP($F26,'Reference edited'!$B$129:$H$135,COLUMN('Reference edited'!$E$129)-COLUMN('Reference edited'!$B$129)+1,0)*(10^-3)*VLOOKUP($F26,'Reference edited'!$B$129:$H$135,COLUMN('Reference edited'!$F$129)-COLUMN('Reference edited'!$B$129)+1,0)*(10^-3),$C$4="EPA",Q26*VLOOKUP($F26,'Reference edited'!$B$141:$J$164,COLUMN('Reference edited'!$H$141)-COLUMN('Reference edited'!$B$141)+1,0)*(10^-3))</f>
        <v/>
      </c>
      <c r="AE26" s="197" t="str" cm="1">
        <f t="array" ref="AE26">_xlfn.IFS(R26="","",$C$4="IPCC",
R26*VLOOKUP($F26,'Reference edited'!$B$129:$H$135,COLUMN('Reference edited'!$E$129)-COLUMN('Reference edited'!$B$129)+1,0)*(10^-3)*VLOOKUP($F26,'Reference edited'!$B$129:$H$135,COLUMN('Reference edited'!$F$129)-COLUMN('Reference edited'!$B$129)+1,0)*(10^-3),$C$4="EPA",R26*VLOOKUP($F26,'Reference edited'!$B$141:$J$164,COLUMN('Reference edited'!$H$141)-COLUMN('Reference edited'!$B$141)+1,0)*(10^-3))</f>
        <v/>
      </c>
      <c r="AF26" s="197" t="str" cm="1">
        <f t="array" ref="AF26">_xlfn.IFS(S26="","",$C$4="IPCC",
S26*VLOOKUP($F26,'Reference edited'!$B$129:$H$135,COLUMN('Reference edited'!$E$129)-COLUMN('Reference edited'!$B$129)+1,0)*(10^-3)*VLOOKUP($F26,'Reference edited'!$B$129:$H$135,COLUMN('Reference edited'!$F$129)-COLUMN('Reference edited'!$B$129)+1,0)*(10^-3),$C$4="EPA",S26*VLOOKUP($F26,'Reference edited'!$B$141:$J$164,COLUMN('Reference edited'!$H$141)-COLUMN('Reference edited'!$B$141)+1,0)*(10^-3))</f>
        <v/>
      </c>
      <c r="AG26" s="222" t="str" cm="1">
        <f t="array" ref="AG26">_xlfn.IFS(T26="","",$C$4="IPCC",
T26*VLOOKUP($F26,'Reference edited'!$B$129:$H$135,COLUMN('Reference edited'!$E$129)-COLUMN('Reference edited'!$B$129)+1,0)*(10^-3)*VLOOKUP($F26,'Reference edited'!$B$129:$H$135,COLUMN('Reference edited'!$F$129)-COLUMN('Reference edited'!$B$129)+1,0)*(10^-3),$C$4="EPA",T26*VLOOKUP($F26,'Reference edited'!$B$141:$J$164,COLUMN('Reference edited'!$H$141)-COLUMN('Reference edited'!$B$141)+1,0)*(10^-3))</f>
        <v/>
      </c>
      <c r="AH26" s="199">
        <f t="shared" si="1"/>
        <v>0</v>
      </c>
      <c r="AI26" s="318" t="str" cm="1">
        <f t="array" ref="AI26">_xlfn.IFS(I26="","",$C$4="IPCC",
I26*VLOOKUP($F26,'Reference edited'!$B$129:$H$135,COLUMN('Reference edited'!$E$129)-COLUMN('Reference edited'!$B$129)+1,0)*(10^-3)*VLOOKUP($F26,'Reference edited'!$B$129:$H$135,COLUMN('Reference edited'!$G$129)-COLUMN('Reference edited'!$B$129)+1,0)*(10^-3),$C$4="EPA",I26*VLOOKUP($F26,'Reference edited'!$B$141:$J$164,COLUMN('Reference edited'!$I$141)-COLUMN('Reference edited'!$B$141)+1,0)*(10^-3))</f>
        <v/>
      </c>
      <c r="AJ26" s="314" t="str" cm="1">
        <f t="array" ref="AJ26">_xlfn.IFS(J26="","",$C$4="IPCC",
J26*VLOOKUP($F26,'Reference edited'!$B$129:$H$135,COLUMN('Reference edited'!$E$129)-COLUMN('Reference edited'!$B$129)+1,0)*(10^-3)*VLOOKUP($F26,'Reference edited'!$B$129:$H$135,COLUMN('Reference edited'!$G$129)-COLUMN('Reference edited'!$B$129)+1,0)*(10^-3),$C$4="EPA",J26*VLOOKUP($F26,'Reference edited'!$B$141:$J$164,COLUMN('Reference edited'!$I$141)-COLUMN('Reference edited'!$B$141)+1,0)*(10^-3))</f>
        <v/>
      </c>
      <c r="AK26" s="314" t="str" cm="1">
        <f t="array" ref="AK26">_xlfn.IFS(K26="","",$C$4="IPCC",
K26*VLOOKUP($F26,'Reference edited'!$B$129:$H$135,COLUMN('Reference edited'!$E$129)-COLUMN('Reference edited'!$B$129)+1,0)*(10^-3)*VLOOKUP($F26,'Reference edited'!$B$129:$H$135,COLUMN('Reference edited'!$G$129)-COLUMN('Reference edited'!$B$129)+1,0)*(10^-3),$C$4="EPA",K26*VLOOKUP($F26,'Reference edited'!$B$141:$J$164,COLUMN('Reference edited'!$I$141)-COLUMN('Reference edited'!$B$141)+1,0)*(10^-3))</f>
        <v/>
      </c>
      <c r="AL26" s="314" t="str" cm="1">
        <f t="array" ref="AL26">_xlfn.IFS(L26="","",$C$4="IPCC",
L26*VLOOKUP($F26,'Reference edited'!$B$129:$H$135,COLUMN('Reference edited'!$E$129)-COLUMN('Reference edited'!$B$129)+1,0)*(10^-3)*VLOOKUP($F26,'Reference edited'!$B$129:$H$135,COLUMN('Reference edited'!$G$129)-COLUMN('Reference edited'!$B$129)+1,0)*(10^-3),$C$4="EPA",L26*VLOOKUP($F26,'Reference edited'!$B$141:$J$164,COLUMN('Reference edited'!$I$141)-COLUMN('Reference edited'!$B$141)+1,0)*(10^-3))</f>
        <v/>
      </c>
      <c r="AM26" s="314" t="str" cm="1">
        <f t="array" ref="AM26">_xlfn.IFS(M26="","",$C$4="IPCC",
M26*VLOOKUP($F26,'Reference edited'!$B$129:$H$135,COLUMN('Reference edited'!$E$129)-COLUMN('Reference edited'!$B$129)+1,0)*(10^-3)*VLOOKUP($F26,'Reference edited'!$B$129:$H$135,COLUMN('Reference edited'!$G$129)-COLUMN('Reference edited'!$B$129)+1,0)*(10^-3),$C$4="EPA",M26*VLOOKUP($F26,'Reference edited'!$B$141:$J$164,COLUMN('Reference edited'!$I$141)-COLUMN('Reference edited'!$B$141)+1,0)*(10^-3))</f>
        <v/>
      </c>
      <c r="AN26" s="314" t="str" cm="1">
        <f t="array" ref="AN26">_xlfn.IFS(N26="","",$C$4="IPCC",
N26*VLOOKUP($F26,'Reference edited'!$B$129:$H$135,COLUMN('Reference edited'!$E$129)-COLUMN('Reference edited'!$B$129)+1,0)*(10^-3)*VLOOKUP($F26,'Reference edited'!$B$129:$H$135,COLUMN('Reference edited'!$G$129)-COLUMN('Reference edited'!$B$129)+1,0)*(10^-3),$C$4="EPA",N26*VLOOKUP($F26,'Reference edited'!$B$141:$J$164,COLUMN('Reference edited'!$I$141)-COLUMN('Reference edited'!$B$141)+1,0)*(10^-3))</f>
        <v/>
      </c>
      <c r="AO26" s="314" t="str" cm="1">
        <f t="array" ref="AO26">_xlfn.IFS(O26="","",$C$4="IPCC",
O26*VLOOKUP($F26,'Reference edited'!$B$129:$H$135,COLUMN('Reference edited'!$E$129)-COLUMN('Reference edited'!$B$129)+1,0)*(10^-3)*VLOOKUP($F26,'Reference edited'!$B$129:$H$135,COLUMN('Reference edited'!$G$129)-COLUMN('Reference edited'!$B$129)+1,0)*(10^-3),$C$4="EPA",O26*VLOOKUP($F26,'Reference edited'!$B$141:$J$164,COLUMN('Reference edited'!$I$141)-COLUMN('Reference edited'!$B$141)+1,0)*(10^-3))</f>
        <v/>
      </c>
      <c r="AP26" s="314" t="str" cm="1">
        <f t="array" ref="AP26">_xlfn.IFS(P26="","",$C$4="IPCC",
P26*VLOOKUP($F26,'Reference edited'!$B$129:$H$135,COLUMN('Reference edited'!$E$129)-COLUMN('Reference edited'!$B$129)+1,0)*(10^-3)*VLOOKUP($F26,'Reference edited'!$B$129:$H$135,COLUMN('Reference edited'!$G$129)-COLUMN('Reference edited'!$B$129)+1,0)*(10^-3),$C$4="EPA",P26*VLOOKUP($F26,'Reference edited'!$B$141:$J$164,COLUMN('Reference edited'!$I$141)-COLUMN('Reference edited'!$B$141)+1,0)*(10^-3))</f>
        <v/>
      </c>
      <c r="AQ26" s="314" t="str" cm="1">
        <f t="array" ref="AQ26">_xlfn.IFS(Q26="","",$C$4="IPCC",
Q26*VLOOKUP($F26,'Reference edited'!$B$129:$H$135,COLUMN('Reference edited'!$E$129)-COLUMN('Reference edited'!$B$129)+1,0)*(10^-3)*VLOOKUP($F26,'Reference edited'!$B$129:$H$135,COLUMN('Reference edited'!$G$129)-COLUMN('Reference edited'!$B$129)+1,0)*(10^-3),$C$4="EPA",Q26*VLOOKUP($F26,'Reference edited'!$B$141:$J$164,COLUMN('Reference edited'!$I$141)-COLUMN('Reference edited'!$B$141)+1,0)*(10^-3))</f>
        <v/>
      </c>
      <c r="AR26" s="314" t="str" cm="1">
        <f t="array" ref="AR26">_xlfn.IFS(R26="","",$C$4="IPCC",
R26*VLOOKUP($F26,'Reference edited'!$B$129:$H$135,COLUMN('Reference edited'!$E$129)-COLUMN('Reference edited'!$B$129)+1,0)*(10^-3)*VLOOKUP($F26,'Reference edited'!$B$129:$H$135,COLUMN('Reference edited'!$G$129)-COLUMN('Reference edited'!$B$129)+1,0)*(10^-3),$C$4="EPA",R26*VLOOKUP($F26,'Reference edited'!$B$141:$J$164,COLUMN('Reference edited'!$I$141)-COLUMN('Reference edited'!$B$141)+1,0)*(10^-3))</f>
        <v/>
      </c>
      <c r="AS26" s="314" t="str" cm="1">
        <f t="array" ref="AS26">_xlfn.IFS(S26="","",$C$4="IPCC",
S26*VLOOKUP($F26,'Reference edited'!$B$129:$H$135,COLUMN('Reference edited'!$E$129)-COLUMN('Reference edited'!$B$129)+1,0)*(10^-3)*VLOOKUP($F26,'Reference edited'!$B$129:$H$135,COLUMN('Reference edited'!$G$129)-COLUMN('Reference edited'!$B$129)+1,0)*(10^-3),$C$4="EPA",S26*VLOOKUP($F26,'Reference edited'!$B$141:$J$164,COLUMN('Reference edited'!$I$141)-COLUMN('Reference edited'!$B$141)+1,0)*(10^-3))</f>
        <v/>
      </c>
      <c r="AT26" s="319" t="str" cm="1">
        <f t="array" ref="AT26">_xlfn.IFS(T26="","",$C$4="IPCC",
T26*VLOOKUP($F26,'Reference edited'!$B$129:$H$135,COLUMN('Reference edited'!$E$129)-COLUMN('Reference edited'!$B$129)+1,0)*(10^-3)*VLOOKUP($F26,'Reference edited'!$B$129:$H$135,COLUMN('Reference edited'!$G$129)-COLUMN('Reference edited'!$B$129)+1,0)*(10^-3),$C$4="EPA",T26*VLOOKUP($F26,'Reference edited'!$B$141:$J$164,COLUMN('Reference edited'!$I$141)-COLUMN('Reference edited'!$B$141)+1,0)*(10^-3))</f>
        <v/>
      </c>
      <c r="AU26" s="199">
        <f t="shared" si="2"/>
        <v>0</v>
      </c>
      <c r="AV26" s="212" t="str" cm="1">
        <f t="array" ref="AV26">_xlfn.IFS(I26="","",$C$4="IPCC",
I26*VLOOKUP($F26,'Reference edited'!$B$129:$H$135,COLUMN('Reference edited'!$E$129)-COLUMN('Reference edited'!$B$129)+1,0)*(10^-3)*VLOOKUP($F26,'Reference edited'!$B$129:$H$135,COLUMN('Reference edited'!$H$129)-COLUMN('Reference edited'!$B$129)+1,0)*(10^-3),$C$4="EPA",I26*VLOOKUP($F26,'Reference edited'!$B$141:$J$164,COLUMN('Reference edited'!$J$141)-COLUMN('Reference edited'!$B$141)+1,0)*(10^-3))</f>
        <v/>
      </c>
      <c r="AW26" s="197" t="str" cm="1">
        <f t="array" ref="AW26">_xlfn.IFS(J26="","",$C$4="IPCC",
J26*VLOOKUP($F26,'Reference edited'!$B$129:$H$135,COLUMN('Reference edited'!$E$129)-COLUMN('Reference edited'!$B$129)+1,0)*(10^-3)*VLOOKUP($F26,'Reference edited'!$B$129:$H$135,COLUMN('Reference edited'!$H$129)-COLUMN('Reference edited'!$B$129)+1,0)*(10^-3),$C$4="EPA",J26*VLOOKUP($F26,'Reference edited'!$B$141:$J$164,COLUMN('Reference edited'!$J$141)-COLUMN('Reference edited'!$B$141)+1,0)*(10^-3))</f>
        <v/>
      </c>
      <c r="AX26" s="197" t="str" cm="1">
        <f t="array" ref="AX26">_xlfn.IFS(K26="","",$C$4="IPCC",
K26*VLOOKUP($F26,'Reference edited'!$B$129:$H$135,COLUMN('Reference edited'!$E$129)-COLUMN('Reference edited'!$B$129)+1,0)*(10^-3)*VLOOKUP($F26,'Reference edited'!$B$129:$H$135,COLUMN('Reference edited'!$H$129)-COLUMN('Reference edited'!$B$129)+1,0)*(10^-3),$C$4="EPA",K26*VLOOKUP($F26,'Reference edited'!$B$141:$J$164,COLUMN('Reference edited'!$J$141)-COLUMN('Reference edited'!$B$141)+1,0)*(10^-3))</f>
        <v/>
      </c>
      <c r="AY26" s="197" t="str" cm="1">
        <f t="array" ref="AY26">_xlfn.IFS(L26="","",$C$4="IPCC",
L26*VLOOKUP($F26,'Reference edited'!$B$129:$H$135,COLUMN('Reference edited'!$E$129)-COLUMN('Reference edited'!$B$129)+1,0)*(10^-3)*VLOOKUP($F26,'Reference edited'!$B$129:$H$135,COLUMN('Reference edited'!$H$129)-COLUMN('Reference edited'!$B$129)+1,0)*(10^-3),$C$4="EPA",L26*VLOOKUP($F26,'Reference edited'!$B$141:$J$164,COLUMN('Reference edited'!$J$141)-COLUMN('Reference edited'!$B$141)+1,0)*(10^-3))</f>
        <v/>
      </c>
      <c r="AZ26" s="197" t="str" cm="1">
        <f t="array" ref="AZ26">_xlfn.IFS(M26="","",$C$4="IPCC",
M26*VLOOKUP($F26,'Reference edited'!$B$129:$H$135,COLUMN('Reference edited'!$E$129)-COLUMN('Reference edited'!$B$129)+1,0)*(10^-3)*VLOOKUP($F26,'Reference edited'!$B$129:$H$135,COLUMN('Reference edited'!$H$129)-COLUMN('Reference edited'!$B$129)+1,0)*(10^-3),$C$4="EPA",M26*VLOOKUP($F26,'Reference edited'!$B$141:$J$164,COLUMN('Reference edited'!$J$141)-COLUMN('Reference edited'!$B$141)+1,0)*(10^-3))</f>
        <v/>
      </c>
      <c r="BA26" s="197" t="str" cm="1">
        <f t="array" ref="BA26">_xlfn.IFS(N26="","",$C$4="IPCC",
N26*VLOOKUP($F26,'Reference edited'!$B$129:$H$135,COLUMN('Reference edited'!$E$129)-COLUMN('Reference edited'!$B$129)+1,0)*(10^-3)*VLOOKUP($F26,'Reference edited'!$B$129:$H$135,COLUMN('Reference edited'!$H$129)-COLUMN('Reference edited'!$B$129)+1,0)*(10^-3),$C$4="EPA",N26*VLOOKUP($F26,'Reference edited'!$B$141:$J$164,COLUMN('Reference edited'!$J$141)-COLUMN('Reference edited'!$B$141)+1,0)*(10^-3))</f>
        <v/>
      </c>
      <c r="BB26" s="197" t="str" cm="1">
        <f t="array" ref="BB26">_xlfn.IFS(O26="","",$C$4="IPCC",
O26*VLOOKUP($F26,'Reference edited'!$B$129:$H$135,COLUMN('Reference edited'!$E$129)-COLUMN('Reference edited'!$B$129)+1,0)*(10^-3)*VLOOKUP($F26,'Reference edited'!$B$129:$H$135,COLUMN('Reference edited'!$H$129)-COLUMN('Reference edited'!$B$129)+1,0)*(10^-3),$C$4="EPA",O26*VLOOKUP($F26,'Reference edited'!$B$141:$J$164,COLUMN('Reference edited'!$J$141)-COLUMN('Reference edited'!$B$141)+1,0)*(10^-3))</f>
        <v/>
      </c>
      <c r="BC26" s="197" t="str" cm="1">
        <f t="array" ref="BC26">_xlfn.IFS(P26="","",$C$4="IPCC",
P26*VLOOKUP($F26,'Reference edited'!$B$129:$H$135,COLUMN('Reference edited'!$E$129)-COLUMN('Reference edited'!$B$129)+1,0)*(10^-3)*VLOOKUP($F26,'Reference edited'!$B$129:$H$135,COLUMN('Reference edited'!$H$129)-COLUMN('Reference edited'!$B$129)+1,0)*(10^-3),$C$4="EPA",P26*VLOOKUP($F26,'Reference edited'!$B$141:$J$164,COLUMN('Reference edited'!$J$141)-COLUMN('Reference edited'!$B$141)+1,0)*(10^-3))</f>
        <v/>
      </c>
      <c r="BD26" s="197" t="str" cm="1">
        <f t="array" ref="BD26">_xlfn.IFS(Q26="","",$C$4="IPCC",
Q26*VLOOKUP($F26,'Reference edited'!$B$129:$H$135,COLUMN('Reference edited'!$E$129)-COLUMN('Reference edited'!$B$129)+1,0)*(10^-3)*VLOOKUP($F26,'Reference edited'!$B$129:$H$135,COLUMN('Reference edited'!$H$129)-COLUMN('Reference edited'!$B$129)+1,0)*(10^-3),$C$4="EPA",Q26*VLOOKUP($F26,'Reference edited'!$B$141:$J$164,COLUMN('Reference edited'!$J$141)-COLUMN('Reference edited'!$B$141)+1,0)*(10^-3))</f>
        <v/>
      </c>
      <c r="BE26" s="197" t="str" cm="1">
        <f t="array" ref="BE26">_xlfn.IFS(R26="","",$C$4="IPCC",
R26*VLOOKUP($F26,'Reference edited'!$B$129:$H$135,COLUMN('Reference edited'!$E$129)-COLUMN('Reference edited'!$B$129)+1,0)*(10^-3)*VLOOKUP($F26,'Reference edited'!$B$129:$H$135,COLUMN('Reference edited'!$H$129)-COLUMN('Reference edited'!$B$129)+1,0)*(10^-3),$C$4="EPA",R26*VLOOKUP($F26,'Reference edited'!$B$141:$J$164,COLUMN('Reference edited'!$J$141)-COLUMN('Reference edited'!$B$141)+1,0)*(10^-3))</f>
        <v/>
      </c>
      <c r="BF26" s="197" t="str" cm="1">
        <f t="array" ref="BF26">_xlfn.IFS(S26="","",$C$4="IPCC",
S26*VLOOKUP($F26,'Reference edited'!$B$129:$H$135,COLUMN('Reference edited'!$E$129)-COLUMN('Reference edited'!$B$129)+1,0)*(10^-3)*VLOOKUP($F26,'Reference edited'!$B$129:$H$135,COLUMN('Reference edited'!$H$129)-COLUMN('Reference edited'!$B$129)+1,0)*(10^-3),$C$4="EPA",S26*VLOOKUP($F26,'Reference edited'!$B$141:$J$164,COLUMN('Reference edited'!$J$141)-COLUMN('Reference edited'!$B$141)+1,0)*(10^-3))</f>
        <v/>
      </c>
      <c r="BG26" s="222" t="str" cm="1">
        <f t="array" ref="BG26">_xlfn.IFS(T26="","",$C$4="IPCC",
T26*VLOOKUP($F26,'Reference edited'!$B$129:$H$135,COLUMN('Reference edited'!$E$129)-COLUMN('Reference edited'!$B$129)+1,0)*(10^-3)*VLOOKUP($F26,'Reference edited'!$B$129:$H$135,COLUMN('Reference edited'!$H$129)-COLUMN('Reference edited'!$B$129)+1,0)*(10^-3),$C$4="EPA",T26*VLOOKUP($F26,'Reference edited'!$B$141:$J$164,COLUMN('Reference edited'!$J$141)-COLUMN('Reference edited'!$B$141)+1,0)*(10^-3))</f>
        <v/>
      </c>
      <c r="BH26" s="199">
        <f t="shared" si="3"/>
        <v>0</v>
      </c>
    </row>
    <row r="27" spans="2:60" ht="17.100000000000001" customHeight="1" x14ac:dyDescent="0.3">
      <c r="B27" s="742"/>
      <c r="C27" s="721"/>
      <c r="D27" s="722"/>
      <c r="E27" s="116"/>
      <c r="F27" s="117"/>
      <c r="G27" s="24"/>
      <c r="H27" s="309" t="str" cm="1">
        <f t="array" ref="H27">_xlfn.IFS(F27="","",$C$4="IPCC","t",$C$4="EPA",VLOOKUP($F27,'Reference edited'!$B$141:$G$164,COLUMN('Reference edited'!$C$141)-COLUMN('Reference edited'!$B$141)+1,0))</f>
        <v/>
      </c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279"/>
      <c r="U27" s="195">
        <f t="shared" si="0"/>
        <v>0</v>
      </c>
      <c r="V27" s="212" t="str" cm="1">
        <f t="array" ref="V27">_xlfn.IFS(I27="","",$C$4="IPCC",
I27*VLOOKUP($F27,'Reference edited'!$B$129:$H$135,COLUMN('Reference edited'!$E$129)-COLUMN('Reference edited'!$B$129)+1,0)*(10^-3)*VLOOKUP($F27,'Reference edited'!$B$129:$H$135,COLUMN('Reference edited'!$F$129)-COLUMN('Reference edited'!$B$129)+1,0)*(10^-3),$C$4="EPA",I27*VLOOKUP($F27,'Reference edited'!$B$141:$J$164,COLUMN('Reference edited'!$H$141)-COLUMN('Reference edited'!$B$141)+1,0)*(10^-3))</f>
        <v/>
      </c>
      <c r="W27" s="197" t="str" cm="1">
        <f t="array" ref="W27">_xlfn.IFS(J27="","",$C$4="IPCC",
J27*VLOOKUP($F27,'Reference edited'!$B$129:$H$135,COLUMN('Reference edited'!$E$129)-COLUMN('Reference edited'!$B$129)+1,0)*(10^-3)*VLOOKUP($F27,'Reference edited'!$B$129:$H$135,COLUMN('Reference edited'!$F$129)-COLUMN('Reference edited'!$B$129)+1,0)*(10^-3),$C$4="EPA",J27*VLOOKUP($F27,'Reference edited'!$B$141:$J$164,COLUMN('Reference edited'!$H$141)-COLUMN('Reference edited'!$B$141)+1,0)*(10^-3))</f>
        <v/>
      </c>
      <c r="X27" s="197" t="str" cm="1">
        <f t="array" ref="X27">_xlfn.IFS(K27="","",$C$4="IPCC",
K27*VLOOKUP($F27,'Reference edited'!$B$129:$H$135,COLUMN('Reference edited'!$E$129)-COLUMN('Reference edited'!$B$129)+1,0)*(10^-3)*VLOOKUP($F27,'Reference edited'!$B$129:$H$135,COLUMN('Reference edited'!$F$129)-COLUMN('Reference edited'!$B$129)+1,0)*(10^-3),$C$4="EPA",K27*VLOOKUP($F27,'Reference edited'!$B$141:$J$164,COLUMN('Reference edited'!$H$141)-COLUMN('Reference edited'!$B$141)+1,0)*(10^-3))</f>
        <v/>
      </c>
      <c r="Y27" s="197" t="str" cm="1">
        <f t="array" ref="Y27">_xlfn.IFS(L27="","",$C$4="IPCC",
L27*VLOOKUP($F27,'Reference edited'!$B$129:$H$135,COLUMN('Reference edited'!$E$129)-COLUMN('Reference edited'!$B$129)+1,0)*(10^-3)*VLOOKUP($F27,'Reference edited'!$B$129:$H$135,COLUMN('Reference edited'!$F$129)-COLUMN('Reference edited'!$B$129)+1,0)*(10^-3),$C$4="EPA",L27*VLOOKUP($F27,'Reference edited'!$B$141:$J$164,COLUMN('Reference edited'!$H$141)-COLUMN('Reference edited'!$B$141)+1,0)*(10^-3))</f>
        <v/>
      </c>
      <c r="Z27" s="197" t="str" cm="1">
        <f t="array" ref="Z27">_xlfn.IFS(M27="","",$C$4="IPCC",
M27*VLOOKUP($F27,'Reference edited'!$B$129:$H$135,COLUMN('Reference edited'!$E$129)-COLUMN('Reference edited'!$B$129)+1,0)*(10^-3)*VLOOKUP($F27,'Reference edited'!$B$129:$H$135,COLUMN('Reference edited'!$F$129)-COLUMN('Reference edited'!$B$129)+1,0)*(10^-3),$C$4="EPA",M27*VLOOKUP($F27,'Reference edited'!$B$141:$J$164,COLUMN('Reference edited'!$H$141)-COLUMN('Reference edited'!$B$141)+1,0)*(10^-3))</f>
        <v/>
      </c>
      <c r="AA27" s="197" t="str" cm="1">
        <f t="array" ref="AA27">_xlfn.IFS(N27="","",$C$4="IPCC",
N27*VLOOKUP($F27,'Reference edited'!$B$129:$H$135,COLUMN('Reference edited'!$E$129)-COLUMN('Reference edited'!$B$129)+1,0)*(10^-3)*VLOOKUP($F27,'Reference edited'!$B$129:$H$135,COLUMN('Reference edited'!$F$129)-COLUMN('Reference edited'!$B$129)+1,0)*(10^-3),$C$4="EPA",N27*VLOOKUP($F27,'Reference edited'!$B$141:$J$164,COLUMN('Reference edited'!$H$141)-COLUMN('Reference edited'!$B$141)+1,0)*(10^-3))</f>
        <v/>
      </c>
      <c r="AB27" s="197" t="str" cm="1">
        <f t="array" ref="AB27">_xlfn.IFS(O27="","",$C$4="IPCC",
O27*VLOOKUP($F27,'Reference edited'!$B$129:$H$135,COLUMN('Reference edited'!$E$129)-COLUMN('Reference edited'!$B$129)+1,0)*(10^-3)*VLOOKUP($F27,'Reference edited'!$B$129:$H$135,COLUMN('Reference edited'!$F$129)-COLUMN('Reference edited'!$B$129)+1,0)*(10^-3),$C$4="EPA",O27*VLOOKUP($F27,'Reference edited'!$B$141:$J$164,COLUMN('Reference edited'!$H$141)-COLUMN('Reference edited'!$B$141)+1,0)*(10^-3))</f>
        <v/>
      </c>
      <c r="AC27" s="197" t="str" cm="1">
        <f t="array" ref="AC27">_xlfn.IFS(P27="","",$C$4="IPCC",
P27*VLOOKUP($F27,'Reference edited'!$B$129:$H$135,COLUMN('Reference edited'!$E$129)-COLUMN('Reference edited'!$B$129)+1,0)*(10^-3)*VLOOKUP($F27,'Reference edited'!$B$129:$H$135,COLUMN('Reference edited'!$F$129)-COLUMN('Reference edited'!$B$129)+1,0)*(10^-3),$C$4="EPA",P27*VLOOKUP($F27,'Reference edited'!$B$141:$J$164,COLUMN('Reference edited'!$H$141)-COLUMN('Reference edited'!$B$141)+1,0)*(10^-3))</f>
        <v/>
      </c>
      <c r="AD27" s="197" t="str" cm="1">
        <f t="array" ref="AD27">_xlfn.IFS(Q27="","",$C$4="IPCC",
Q27*VLOOKUP($F27,'Reference edited'!$B$129:$H$135,COLUMN('Reference edited'!$E$129)-COLUMN('Reference edited'!$B$129)+1,0)*(10^-3)*VLOOKUP($F27,'Reference edited'!$B$129:$H$135,COLUMN('Reference edited'!$F$129)-COLUMN('Reference edited'!$B$129)+1,0)*(10^-3),$C$4="EPA",Q27*VLOOKUP($F27,'Reference edited'!$B$141:$J$164,COLUMN('Reference edited'!$H$141)-COLUMN('Reference edited'!$B$141)+1,0)*(10^-3))</f>
        <v/>
      </c>
      <c r="AE27" s="197" t="str" cm="1">
        <f t="array" ref="AE27">_xlfn.IFS(R27="","",$C$4="IPCC",
R27*VLOOKUP($F27,'Reference edited'!$B$129:$H$135,COLUMN('Reference edited'!$E$129)-COLUMN('Reference edited'!$B$129)+1,0)*(10^-3)*VLOOKUP($F27,'Reference edited'!$B$129:$H$135,COLUMN('Reference edited'!$F$129)-COLUMN('Reference edited'!$B$129)+1,0)*(10^-3),$C$4="EPA",R27*VLOOKUP($F27,'Reference edited'!$B$141:$J$164,COLUMN('Reference edited'!$H$141)-COLUMN('Reference edited'!$B$141)+1,0)*(10^-3))</f>
        <v/>
      </c>
      <c r="AF27" s="197" t="str" cm="1">
        <f t="array" ref="AF27">_xlfn.IFS(S27="","",$C$4="IPCC",
S27*VLOOKUP($F27,'Reference edited'!$B$129:$H$135,COLUMN('Reference edited'!$E$129)-COLUMN('Reference edited'!$B$129)+1,0)*(10^-3)*VLOOKUP($F27,'Reference edited'!$B$129:$H$135,COLUMN('Reference edited'!$F$129)-COLUMN('Reference edited'!$B$129)+1,0)*(10^-3),$C$4="EPA",S27*VLOOKUP($F27,'Reference edited'!$B$141:$J$164,COLUMN('Reference edited'!$H$141)-COLUMN('Reference edited'!$B$141)+1,0)*(10^-3))</f>
        <v/>
      </c>
      <c r="AG27" s="222" t="str" cm="1">
        <f t="array" ref="AG27">_xlfn.IFS(T27="","",$C$4="IPCC",
T27*VLOOKUP($F27,'Reference edited'!$B$129:$H$135,COLUMN('Reference edited'!$E$129)-COLUMN('Reference edited'!$B$129)+1,0)*(10^-3)*VLOOKUP($F27,'Reference edited'!$B$129:$H$135,COLUMN('Reference edited'!$F$129)-COLUMN('Reference edited'!$B$129)+1,0)*(10^-3),$C$4="EPA",T27*VLOOKUP($F27,'Reference edited'!$B$141:$J$164,COLUMN('Reference edited'!$H$141)-COLUMN('Reference edited'!$B$141)+1,0)*(10^-3))</f>
        <v/>
      </c>
      <c r="AH27" s="199">
        <f t="shared" si="1"/>
        <v>0</v>
      </c>
      <c r="AI27" s="318" t="str" cm="1">
        <f t="array" ref="AI27">_xlfn.IFS(I27="","",$C$4="IPCC",
I27*VLOOKUP($F27,'Reference edited'!$B$129:$H$135,COLUMN('Reference edited'!$E$129)-COLUMN('Reference edited'!$B$129)+1,0)*(10^-3)*VLOOKUP($F27,'Reference edited'!$B$129:$H$135,COLUMN('Reference edited'!$G$129)-COLUMN('Reference edited'!$B$129)+1,0)*(10^-3),$C$4="EPA",I27*VLOOKUP($F27,'Reference edited'!$B$141:$J$164,COLUMN('Reference edited'!$I$141)-COLUMN('Reference edited'!$B$141)+1,0)*(10^-3))</f>
        <v/>
      </c>
      <c r="AJ27" s="314" t="str" cm="1">
        <f t="array" ref="AJ27">_xlfn.IFS(J27="","",$C$4="IPCC",
J27*VLOOKUP($F27,'Reference edited'!$B$129:$H$135,COLUMN('Reference edited'!$E$129)-COLUMN('Reference edited'!$B$129)+1,0)*(10^-3)*VLOOKUP($F27,'Reference edited'!$B$129:$H$135,COLUMN('Reference edited'!$G$129)-COLUMN('Reference edited'!$B$129)+1,0)*(10^-3),$C$4="EPA",J27*VLOOKUP($F27,'Reference edited'!$B$141:$J$164,COLUMN('Reference edited'!$I$141)-COLUMN('Reference edited'!$B$141)+1,0)*(10^-3))</f>
        <v/>
      </c>
      <c r="AK27" s="314" t="str" cm="1">
        <f t="array" ref="AK27">_xlfn.IFS(K27="","",$C$4="IPCC",
K27*VLOOKUP($F27,'Reference edited'!$B$129:$H$135,COLUMN('Reference edited'!$E$129)-COLUMN('Reference edited'!$B$129)+1,0)*(10^-3)*VLOOKUP($F27,'Reference edited'!$B$129:$H$135,COLUMN('Reference edited'!$G$129)-COLUMN('Reference edited'!$B$129)+1,0)*(10^-3),$C$4="EPA",K27*VLOOKUP($F27,'Reference edited'!$B$141:$J$164,COLUMN('Reference edited'!$I$141)-COLUMN('Reference edited'!$B$141)+1,0)*(10^-3))</f>
        <v/>
      </c>
      <c r="AL27" s="314" t="str" cm="1">
        <f t="array" ref="AL27">_xlfn.IFS(L27="","",$C$4="IPCC",
L27*VLOOKUP($F27,'Reference edited'!$B$129:$H$135,COLUMN('Reference edited'!$E$129)-COLUMN('Reference edited'!$B$129)+1,0)*(10^-3)*VLOOKUP($F27,'Reference edited'!$B$129:$H$135,COLUMN('Reference edited'!$G$129)-COLUMN('Reference edited'!$B$129)+1,0)*(10^-3),$C$4="EPA",L27*VLOOKUP($F27,'Reference edited'!$B$141:$J$164,COLUMN('Reference edited'!$I$141)-COLUMN('Reference edited'!$B$141)+1,0)*(10^-3))</f>
        <v/>
      </c>
      <c r="AM27" s="314" t="str" cm="1">
        <f t="array" ref="AM27">_xlfn.IFS(M27="","",$C$4="IPCC",
M27*VLOOKUP($F27,'Reference edited'!$B$129:$H$135,COLUMN('Reference edited'!$E$129)-COLUMN('Reference edited'!$B$129)+1,0)*(10^-3)*VLOOKUP($F27,'Reference edited'!$B$129:$H$135,COLUMN('Reference edited'!$G$129)-COLUMN('Reference edited'!$B$129)+1,0)*(10^-3),$C$4="EPA",M27*VLOOKUP($F27,'Reference edited'!$B$141:$J$164,COLUMN('Reference edited'!$I$141)-COLUMN('Reference edited'!$B$141)+1,0)*(10^-3))</f>
        <v/>
      </c>
      <c r="AN27" s="314" t="str" cm="1">
        <f t="array" ref="AN27">_xlfn.IFS(N27="","",$C$4="IPCC",
N27*VLOOKUP($F27,'Reference edited'!$B$129:$H$135,COLUMN('Reference edited'!$E$129)-COLUMN('Reference edited'!$B$129)+1,0)*(10^-3)*VLOOKUP($F27,'Reference edited'!$B$129:$H$135,COLUMN('Reference edited'!$G$129)-COLUMN('Reference edited'!$B$129)+1,0)*(10^-3),$C$4="EPA",N27*VLOOKUP($F27,'Reference edited'!$B$141:$J$164,COLUMN('Reference edited'!$I$141)-COLUMN('Reference edited'!$B$141)+1,0)*(10^-3))</f>
        <v/>
      </c>
      <c r="AO27" s="314" t="str" cm="1">
        <f t="array" ref="AO27">_xlfn.IFS(O27="","",$C$4="IPCC",
O27*VLOOKUP($F27,'Reference edited'!$B$129:$H$135,COLUMN('Reference edited'!$E$129)-COLUMN('Reference edited'!$B$129)+1,0)*(10^-3)*VLOOKUP($F27,'Reference edited'!$B$129:$H$135,COLUMN('Reference edited'!$G$129)-COLUMN('Reference edited'!$B$129)+1,0)*(10^-3),$C$4="EPA",O27*VLOOKUP($F27,'Reference edited'!$B$141:$J$164,COLUMN('Reference edited'!$I$141)-COLUMN('Reference edited'!$B$141)+1,0)*(10^-3))</f>
        <v/>
      </c>
      <c r="AP27" s="314" t="str" cm="1">
        <f t="array" ref="AP27">_xlfn.IFS(P27="","",$C$4="IPCC",
P27*VLOOKUP($F27,'Reference edited'!$B$129:$H$135,COLUMN('Reference edited'!$E$129)-COLUMN('Reference edited'!$B$129)+1,0)*(10^-3)*VLOOKUP($F27,'Reference edited'!$B$129:$H$135,COLUMN('Reference edited'!$G$129)-COLUMN('Reference edited'!$B$129)+1,0)*(10^-3),$C$4="EPA",P27*VLOOKUP($F27,'Reference edited'!$B$141:$J$164,COLUMN('Reference edited'!$I$141)-COLUMN('Reference edited'!$B$141)+1,0)*(10^-3))</f>
        <v/>
      </c>
      <c r="AQ27" s="314" t="str" cm="1">
        <f t="array" ref="AQ27">_xlfn.IFS(Q27="","",$C$4="IPCC",
Q27*VLOOKUP($F27,'Reference edited'!$B$129:$H$135,COLUMN('Reference edited'!$E$129)-COLUMN('Reference edited'!$B$129)+1,0)*(10^-3)*VLOOKUP($F27,'Reference edited'!$B$129:$H$135,COLUMN('Reference edited'!$G$129)-COLUMN('Reference edited'!$B$129)+1,0)*(10^-3),$C$4="EPA",Q27*VLOOKUP($F27,'Reference edited'!$B$141:$J$164,COLUMN('Reference edited'!$I$141)-COLUMN('Reference edited'!$B$141)+1,0)*(10^-3))</f>
        <v/>
      </c>
      <c r="AR27" s="314" t="str" cm="1">
        <f t="array" ref="AR27">_xlfn.IFS(R27="","",$C$4="IPCC",
R27*VLOOKUP($F27,'Reference edited'!$B$129:$H$135,COLUMN('Reference edited'!$E$129)-COLUMN('Reference edited'!$B$129)+1,0)*(10^-3)*VLOOKUP($F27,'Reference edited'!$B$129:$H$135,COLUMN('Reference edited'!$G$129)-COLUMN('Reference edited'!$B$129)+1,0)*(10^-3),$C$4="EPA",R27*VLOOKUP($F27,'Reference edited'!$B$141:$J$164,COLUMN('Reference edited'!$I$141)-COLUMN('Reference edited'!$B$141)+1,0)*(10^-3))</f>
        <v/>
      </c>
      <c r="AS27" s="314" t="str" cm="1">
        <f t="array" ref="AS27">_xlfn.IFS(S27="","",$C$4="IPCC",
S27*VLOOKUP($F27,'Reference edited'!$B$129:$H$135,COLUMN('Reference edited'!$E$129)-COLUMN('Reference edited'!$B$129)+1,0)*(10^-3)*VLOOKUP($F27,'Reference edited'!$B$129:$H$135,COLUMN('Reference edited'!$G$129)-COLUMN('Reference edited'!$B$129)+1,0)*(10^-3),$C$4="EPA",S27*VLOOKUP($F27,'Reference edited'!$B$141:$J$164,COLUMN('Reference edited'!$I$141)-COLUMN('Reference edited'!$B$141)+1,0)*(10^-3))</f>
        <v/>
      </c>
      <c r="AT27" s="319" t="str" cm="1">
        <f t="array" ref="AT27">_xlfn.IFS(T27="","",$C$4="IPCC",
T27*VLOOKUP($F27,'Reference edited'!$B$129:$H$135,COLUMN('Reference edited'!$E$129)-COLUMN('Reference edited'!$B$129)+1,0)*(10^-3)*VLOOKUP($F27,'Reference edited'!$B$129:$H$135,COLUMN('Reference edited'!$G$129)-COLUMN('Reference edited'!$B$129)+1,0)*(10^-3),$C$4="EPA",T27*VLOOKUP($F27,'Reference edited'!$B$141:$J$164,COLUMN('Reference edited'!$I$141)-COLUMN('Reference edited'!$B$141)+1,0)*(10^-3))</f>
        <v/>
      </c>
      <c r="AU27" s="199">
        <f t="shared" si="2"/>
        <v>0</v>
      </c>
      <c r="AV27" s="212" t="str" cm="1">
        <f t="array" ref="AV27">_xlfn.IFS(I27="","",$C$4="IPCC",
I27*VLOOKUP($F27,'Reference edited'!$B$129:$H$135,COLUMN('Reference edited'!$E$129)-COLUMN('Reference edited'!$B$129)+1,0)*(10^-3)*VLOOKUP($F27,'Reference edited'!$B$129:$H$135,COLUMN('Reference edited'!$H$129)-COLUMN('Reference edited'!$B$129)+1,0)*(10^-3),$C$4="EPA",I27*VLOOKUP($F27,'Reference edited'!$B$141:$J$164,COLUMN('Reference edited'!$J$141)-COLUMN('Reference edited'!$B$141)+1,0)*(10^-3))</f>
        <v/>
      </c>
      <c r="AW27" s="197" t="str" cm="1">
        <f t="array" ref="AW27">_xlfn.IFS(J27="","",$C$4="IPCC",
J27*VLOOKUP($F27,'Reference edited'!$B$129:$H$135,COLUMN('Reference edited'!$E$129)-COLUMN('Reference edited'!$B$129)+1,0)*(10^-3)*VLOOKUP($F27,'Reference edited'!$B$129:$H$135,COLUMN('Reference edited'!$H$129)-COLUMN('Reference edited'!$B$129)+1,0)*(10^-3),$C$4="EPA",J27*VLOOKUP($F27,'Reference edited'!$B$141:$J$164,COLUMN('Reference edited'!$J$141)-COLUMN('Reference edited'!$B$141)+1,0)*(10^-3))</f>
        <v/>
      </c>
      <c r="AX27" s="197" t="str" cm="1">
        <f t="array" ref="AX27">_xlfn.IFS(K27="","",$C$4="IPCC",
K27*VLOOKUP($F27,'Reference edited'!$B$129:$H$135,COLUMN('Reference edited'!$E$129)-COLUMN('Reference edited'!$B$129)+1,0)*(10^-3)*VLOOKUP($F27,'Reference edited'!$B$129:$H$135,COLUMN('Reference edited'!$H$129)-COLUMN('Reference edited'!$B$129)+1,0)*(10^-3),$C$4="EPA",K27*VLOOKUP($F27,'Reference edited'!$B$141:$J$164,COLUMN('Reference edited'!$J$141)-COLUMN('Reference edited'!$B$141)+1,0)*(10^-3))</f>
        <v/>
      </c>
      <c r="AY27" s="197" t="str" cm="1">
        <f t="array" ref="AY27">_xlfn.IFS(L27="","",$C$4="IPCC",
L27*VLOOKUP($F27,'Reference edited'!$B$129:$H$135,COLUMN('Reference edited'!$E$129)-COLUMN('Reference edited'!$B$129)+1,0)*(10^-3)*VLOOKUP($F27,'Reference edited'!$B$129:$H$135,COLUMN('Reference edited'!$H$129)-COLUMN('Reference edited'!$B$129)+1,0)*(10^-3),$C$4="EPA",L27*VLOOKUP($F27,'Reference edited'!$B$141:$J$164,COLUMN('Reference edited'!$J$141)-COLUMN('Reference edited'!$B$141)+1,0)*(10^-3))</f>
        <v/>
      </c>
      <c r="AZ27" s="197" t="str" cm="1">
        <f t="array" ref="AZ27">_xlfn.IFS(M27="","",$C$4="IPCC",
M27*VLOOKUP($F27,'Reference edited'!$B$129:$H$135,COLUMN('Reference edited'!$E$129)-COLUMN('Reference edited'!$B$129)+1,0)*(10^-3)*VLOOKUP($F27,'Reference edited'!$B$129:$H$135,COLUMN('Reference edited'!$H$129)-COLUMN('Reference edited'!$B$129)+1,0)*(10^-3),$C$4="EPA",M27*VLOOKUP($F27,'Reference edited'!$B$141:$J$164,COLUMN('Reference edited'!$J$141)-COLUMN('Reference edited'!$B$141)+1,0)*(10^-3))</f>
        <v/>
      </c>
      <c r="BA27" s="197" t="str" cm="1">
        <f t="array" ref="BA27">_xlfn.IFS(N27="","",$C$4="IPCC",
N27*VLOOKUP($F27,'Reference edited'!$B$129:$H$135,COLUMN('Reference edited'!$E$129)-COLUMN('Reference edited'!$B$129)+1,0)*(10^-3)*VLOOKUP($F27,'Reference edited'!$B$129:$H$135,COLUMN('Reference edited'!$H$129)-COLUMN('Reference edited'!$B$129)+1,0)*(10^-3),$C$4="EPA",N27*VLOOKUP($F27,'Reference edited'!$B$141:$J$164,COLUMN('Reference edited'!$J$141)-COLUMN('Reference edited'!$B$141)+1,0)*(10^-3))</f>
        <v/>
      </c>
      <c r="BB27" s="197" t="str" cm="1">
        <f t="array" ref="BB27">_xlfn.IFS(O27="","",$C$4="IPCC",
O27*VLOOKUP($F27,'Reference edited'!$B$129:$H$135,COLUMN('Reference edited'!$E$129)-COLUMN('Reference edited'!$B$129)+1,0)*(10^-3)*VLOOKUP($F27,'Reference edited'!$B$129:$H$135,COLUMN('Reference edited'!$H$129)-COLUMN('Reference edited'!$B$129)+1,0)*(10^-3),$C$4="EPA",O27*VLOOKUP($F27,'Reference edited'!$B$141:$J$164,COLUMN('Reference edited'!$J$141)-COLUMN('Reference edited'!$B$141)+1,0)*(10^-3))</f>
        <v/>
      </c>
      <c r="BC27" s="197" t="str" cm="1">
        <f t="array" ref="BC27">_xlfn.IFS(P27="","",$C$4="IPCC",
P27*VLOOKUP($F27,'Reference edited'!$B$129:$H$135,COLUMN('Reference edited'!$E$129)-COLUMN('Reference edited'!$B$129)+1,0)*(10^-3)*VLOOKUP($F27,'Reference edited'!$B$129:$H$135,COLUMN('Reference edited'!$H$129)-COLUMN('Reference edited'!$B$129)+1,0)*(10^-3),$C$4="EPA",P27*VLOOKUP($F27,'Reference edited'!$B$141:$J$164,COLUMN('Reference edited'!$J$141)-COLUMN('Reference edited'!$B$141)+1,0)*(10^-3))</f>
        <v/>
      </c>
      <c r="BD27" s="197" t="str" cm="1">
        <f t="array" ref="BD27">_xlfn.IFS(Q27="","",$C$4="IPCC",
Q27*VLOOKUP($F27,'Reference edited'!$B$129:$H$135,COLUMN('Reference edited'!$E$129)-COLUMN('Reference edited'!$B$129)+1,0)*(10^-3)*VLOOKUP($F27,'Reference edited'!$B$129:$H$135,COLUMN('Reference edited'!$H$129)-COLUMN('Reference edited'!$B$129)+1,0)*(10^-3),$C$4="EPA",Q27*VLOOKUP($F27,'Reference edited'!$B$141:$J$164,COLUMN('Reference edited'!$J$141)-COLUMN('Reference edited'!$B$141)+1,0)*(10^-3))</f>
        <v/>
      </c>
      <c r="BE27" s="197" t="str" cm="1">
        <f t="array" ref="BE27">_xlfn.IFS(R27="","",$C$4="IPCC",
R27*VLOOKUP($F27,'Reference edited'!$B$129:$H$135,COLUMN('Reference edited'!$E$129)-COLUMN('Reference edited'!$B$129)+1,0)*(10^-3)*VLOOKUP($F27,'Reference edited'!$B$129:$H$135,COLUMN('Reference edited'!$H$129)-COLUMN('Reference edited'!$B$129)+1,0)*(10^-3),$C$4="EPA",R27*VLOOKUP($F27,'Reference edited'!$B$141:$J$164,COLUMN('Reference edited'!$J$141)-COLUMN('Reference edited'!$B$141)+1,0)*(10^-3))</f>
        <v/>
      </c>
      <c r="BF27" s="197" t="str" cm="1">
        <f t="array" ref="BF27">_xlfn.IFS(S27="","",$C$4="IPCC",
S27*VLOOKUP($F27,'Reference edited'!$B$129:$H$135,COLUMN('Reference edited'!$E$129)-COLUMN('Reference edited'!$B$129)+1,0)*(10^-3)*VLOOKUP($F27,'Reference edited'!$B$129:$H$135,COLUMN('Reference edited'!$H$129)-COLUMN('Reference edited'!$B$129)+1,0)*(10^-3),$C$4="EPA",S27*VLOOKUP($F27,'Reference edited'!$B$141:$J$164,COLUMN('Reference edited'!$J$141)-COLUMN('Reference edited'!$B$141)+1,0)*(10^-3))</f>
        <v/>
      </c>
      <c r="BG27" s="222" t="str" cm="1">
        <f t="array" ref="BG27">_xlfn.IFS(T27="","",$C$4="IPCC",
T27*VLOOKUP($F27,'Reference edited'!$B$129:$H$135,COLUMN('Reference edited'!$E$129)-COLUMN('Reference edited'!$B$129)+1,0)*(10^-3)*VLOOKUP($F27,'Reference edited'!$B$129:$H$135,COLUMN('Reference edited'!$H$129)-COLUMN('Reference edited'!$B$129)+1,0)*(10^-3),$C$4="EPA",T27*VLOOKUP($F27,'Reference edited'!$B$141:$J$164,COLUMN('Reference edited'!$J$141)-COLUMN('Reference edited'!$B$141)+1,0)*(10^-3))</f>
        <v/>
      </c>
      <c r="BH27" s="199">
        <f t="shared" si="3"/>
        <v>0</v>
      </c>
    </row>
    <row r="28" spans="2:60" ht="17.100000000000001" customHeight="1" x14ac:dyDescent="0.3">
      <c r="B28" s="742"/>
      <c r="C28" s="721"/>
      <c r="D28" s="722"/>
      <c r="E28" s="116"/>
      <c r="F28" s="117"/>
      <c r="G28" s="24"/>
      <c r="H28" s="309" t="str" cm="1">
        <f t="array" ref="H28">_xlfn.IFS(F28="","",$C$4="IPCC","t",$C$4="EPA",VLOOKUP($F28,'Reference edited'!$B$141:$G$164,COLUMN('Reference edited'!$C$141)-COLUMN('Reference edited'!$B$141)+1,0))</f>
        <v/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279"/>
      <c r="U28" s="195">
        <f t="shared" si="0"/>
        <v>0</v>
      </c>
      <c r="V28" s="212" t="str" cm="1">
        <f t="array" ref="V28">_xlfn.IFS(I28="","",$C$4="IPCC",
I28*VLOOKUP($F28,'Reference edited'!$B$129:$H$135,COLUMN('Reference edited'!$E$129)-COLUMN('Reference edited'!$B$129)+1,0)*(10^-3)*VLOOKUP($F28,'Reference edited'!$B$129:$H$135,COLUMN('Reference edited'!$F$129)-COLUMN('Reference edited'!$B$129)+1,0)*(10^-3),$C$4="EPA",I28*VLOOKUP($F28,'Reference edited'!$B$141:$J$164,COLUMN('Reference edited'!$H$141)-COLUMN('Reference edited'!$B$141)+1,0)*(10^-3))</f>
        <v/>
      </c>
      <c r="W28" s="197" t="str" cm="1">
        <f t="array" ref="W28">_xlfn.IFS(J28="","",$C$4="IPCC",
J28*VLOOKUP($F28,'Reference edited'!$B$129:$H$135,COLUMN('Reference edited'!$E$129)-COLUMN('Reference edited'!$B$129)+1,0)*(10^-3)*VLOOKUP($F28,'Reference edited'!$B$129:$H$135,COLUMN('Reference edited'!$F$129)-COLUMN('Reference edited'!$B$129)+1,0)*(10^-3),$C$4="EPA",J28*VLOOKUP($F28,'Reference edited'!$B$141:$J$164,COLUMN('Reference edited'!$H$141)-COLUMN('Reference edited'!$B$141)+1,0)*(10^-3))</f>
        <v/>
      </c>
      <c r="X28" s="197" t="str" cm="1">
        <f t="array" ref="X28">_xlfn.IFS(K28="","",$C$4="IPCC",
K28*VLOOKUP($F28,'Reference edited'!$B$129:$H$135,COLUMN('Reference edited'!$E$129)-COLUMN('Reference edited'!$B$129)+1,0)*(10^-3)*VLOOKUP($F28,'Reference edited'!$B$129:$H$135,COLUMN('Reference edited'!$F$129)-COLUMN('Reference edited'!$B$129)+1,0)*(10^-3),$C$4="EPA",K28*VLOOKUP($F28,'Reference edited'!$B$141:$J$164,COLUMN('Reference edited'!$H$141)-COLUMN('Reference edited'!$B$141)+1,0)*(10^-3))</f>
        <v/>
      </c>
      <c r="Y28" s="197" t="str" cm="1">
        <f t="array" ref="Y28">_xlfn.IFS(L28="","",$C$4="IPCC",
L28*VLOOKUP($F28,'Reference edited'!$B$129:$H$135,COLUMN('Reference edited'!$E$129)-COLUMN('Reference edited'!$B$129)+1,0)*(10^-3)*VLOOKUP($F28,'Reference edited'!$B$129:$H$135,COLUMN('Reference edited'!$F$129)-COLUMN('Reference edited'!$B$129)+1,0)*(10^-3),$C$4="EPA",L28*VLOOKUP($F28,'Reference edited'!$B$141:$J$164,COLUMN('Reference edited'!$H$141)-COLUMN('Reference edited'!$B$141)+1,0)*(10^-3))</f>
        <v/>
      </c>
      <c r="Z28" s="197" t="str" cm="1">
        <f t="array" ref="Z28">_xlfn.IFS(M28="","",$C$4="IPCC",
M28*VLOOKUP($F28,'Reference edited'!$B$129:$H$135,COLUMN('Reference edited'!$E$129)-COLUMN('Reference edited'!$B$129)+1,0)*(10^-3)*VLOOKUP($F28,'Reference edited'!$B$129:$H$135,COLUMN('Reference edited'!$F$129)-COLUMN('Reference edited'!$B$129)+1,0)*(10^-3),$C$4="EPA",M28*VLOOKUP($F28,'Reference edited'!$B$141:$J$164,COLUMN('Reference edited'!$H$141)-COLUMN('Reference edited'!$B$141)+1,0)*(10^-3))</f>
        <v/>
      </c>
      <c r="AA28" s="197" t="str" cm="1">
        <f t="array" ref="AA28">_xlfn.IFS(N28="","",$C$4="IPCC",
N28*VLOOKUP($F28,'Reference edited'!$B$129:$H$135,COLUMN('Reference edited'!$E$129)-COLUMN('Reference edited'!$B$129)+1,0)*(10^-3)*VLOOKUP($F28,'Reference edited'!$B$129:$H$135,COLUMN('Reference edited'!$F$129)-COLUMN('Reference edited'!$B$129)+1,0)*(10^-3),$C$4="EPA",N28*VLOOKUP($F28,'Reference edited'!$B$141:$J$164,COLUMN('Reference edited'!$H$141)-COLUMN('Reference edited'!$B$141)+1,0)*(10^-3))</f>
        <v/>
      </c>
      <c r="AB28" s="197" t="str" cm="1">
        <f t="array" ref="AB28">_xlfn.IFS(O28="","",$C$4="IPCC",
O28*VLOOKUP($F28,'Reference edited'!$B$129:$H$135,COLUMN('Reference edited'!$E$129)-COLUMN('Reference edited'!$B$129)+1,0)*(10^-3)*VLOOKUP($F28,'Reference edited'!$B$129:$H$135,COLUMN('Reference edited'!$F$129)-COLUMN('Reference edited'!$B$129)+1,0)*(10^-3),$C$4="EPA",O28*VLOOKUP($F28,'Reference edited'!$B$141:$J$164,COLUMN('Reference edited'!$H$141)-COLUMN('Reference edited'!$B$141)+1,0)*(10^-3))</f>
        <v/>
      </c>
      <c r="AC28" s="197" t="str" cm="1">
        <f t="array" ref="AC28">_xlfn.IFS(P28="","",$C$4="IPCC",
P28*VLOOKUP($F28,'Reference edited'!$B$129:$H$135,COLUMN('Reference edited'!$E$129)-COLUMN('Reference edited'!$B$129)+1,0)*(10^-3)*VLOOKUP($F28,'Reference edited'!$B$129:$H$135,COLUMN('Reference edited'!$F$129)-COLUMN('Reference edited'!$B$129)+1,0)*(10^-3),$C$4="EPA",P28*VLOOKUP($F28,'Reference edited'!$B$141:$J$164,COLUMN('Reference edited'!$H$141)-COLUMN('Reference edited'!$B$141)+1,0)*(10^-3))</f>
        <v/>
      </c>
      <c r="AD28" s="197" t="str" cm="1">
        <f t="array" ref="AD28">_xlfn.IFS(Q28="","",$C$4="IPCC",
Q28*VLOOKUP($F28,'Reference edited'!$B$129:$H$135,COLUMN('Reference edited'!$E$129)-COLUMN('Reference edited'!$B$129)+1,0)*(10^-3)*VLOOKUP($F28,'Reference edited'!$B$129:$H$135,COLUMN('Reference edited'!$F$129)-COLUMN('Reference edited'!$B$129)+1,0)*(10^-3),$C$4="EPA",Q28*VLOOKUP($F28,'Reference edited'!$B$141:$J$164,COLUMN('Reference edited'!$H$141)-COLUMN('Reference edited'!$B$141)+1,0)*(10^-3))</f>
        <v/>
      </c>
      <c r="AE28" s="197" t="str" cm="1">
        <f t="array" ref="AE28">_xlfn.IFS(R28="","",$C$4="IPCC",
R28*VLOOKUP($F28,'Reference edited'!$B$129:$H$135,COLUMN('Reference edited'!$E$129)-COLUMN('Reference edited'!$B$129)+1,0)*(10^-3)*VLOOKUP($F28,'Reference edited'!$B$129:$H$135,COLUMN('Reference edited'!$F$129)-COLUMN('Reference edited'!$B$129)+1,0)*(10^-3),$C$4="EPA",R28*VLOOKUP($F28,'Reference edited'!$B$141:$J$164,COLUMN('Reference edited'!$H$141)-COLUMN('Reference edited'!$B$141)+1,0)*(10^-3))</f>
        <v/>
      </c>
      <c r="AF28" s="197" t="str" cm="1">
        <f t="array" ref="AF28">_xlfn.IFS(S28="","",$C$4="IPCC",
S28*VLOOKUP($F28,'Reference edited'!$B$129:$H$135,COLUMN('Reference edited'!$E$129)-COLUMN('Reference edited'!$B$129)+1,0)*(10^-3)*VLOOKUP($F28,'Reference edited'!$B$129:$H$135,COLUMN('Reference edited'!$F$129)-COLUMN('Reference edited'!$B$129)+1,0)*(10^-3),$C$4="EPA",S28*VLOOKUP($F28,'Reference edited'!$B$141:$J$164,COLUMN('Reference edited'!$H$141)-COLUMN('Reference edited'!$B$141)+1,0)*(10^-3))</f>
        <v/>
      </c>
      <c r="AG28" s="222" t="str" cm="1">
        <f t="array" ref="AG28">_xlfn.IFS(T28="","",$C$4="IPCC",
T28*VLOOKUP($F28,'Reference edited'!$B$129:$H$135,COLUMN('Reference edited'!$E$129)-COLUMN('Reference edited'!$B$129)+1,0)*(10^-3)*VLOOKUP($F28,'Reference edited'!$B$129:$H$135,COLUMN('Reference edited'!$F$129)-COLUMN('Reference edited'!$B$129)+1,0)*(10^-3),$C$4="EPA",T28*VLOOKUP($F28,'Reference edited'!$B$141:$J$164,COLUMN('Reference edited'!$H$141)-COLUMN('Reference edited'!$B$141)+1,0)*(10^-3))</f>
        <v/>
      </c>
      <c r="AH28" s="199">
        <f t="shared" si="1"/>
        <v>0</v>
      </c>
      <c r="AI28" s="318" t="str" cm="1">
        <f t="array" ref="AI28">_xlfn.IFS(I28="","",$C$4="IPCC",
I28*VLOOKUP($F28,'Reference edited'!$B$129:$H$135,COLUMN('Reference edited'!$E$129)-COLUMN('Reference edited'!$B$129)+1,0)*(10^-3)*VLOOKUP($F28,'Reference edited'!$B$129:$H$135,COLUMN('Reference edited'!$G$129)-COLUMN('Reference edited'!$B$129)+1,0)*(10^-3),$C$4="EPA",I28*VLOOKUP($F28,'Reference edited'!$B$141:$J$164,COLUMN('Reference edited'!$I$141)-COLUMN('Reference edited'!$B$141)+1,0)*(10^-3))</f>
        <v/>
      </c>
      <c r="AJ28" s="314" t="str" cm="1">
        <f t="array" ref="AJ28">_xlfn.IFS(J28="","",$C$4="IPCC",
J28*VLOOKUP($F28,'Reference edited'!$B$129:$H$135,COLUMN('Reference edited'!$E$129)-COLUMN('Reference edited'!$B$129)+1,0)*(10^-3)*VLOOKUP($F28,'Reference edited'!$B$129:$H$135,COLUMN('Reference edited'!$G$129)-COLUMN('Reference edited'!$B$129)+1,0)*(10^-3),$C$4="EPA",J28*VLOOKUP($F28,'Reference edited'!$B$141:$J$164,COLUMN('Reference edited'!$I$141)-COLUMN('Reference edited'!$B$141)+1,0)*(10^-3))</f>
        <v/>
      </c>
      <c r="AK28" s="314" t="str" cm="1">
        <f t="array" ref="AK28">_xlfn.IFS(K28="","",$C$4="IPCC",
K28*VLOOKUP($F28,'Reference edited'!$B$129:$H$135,COLUMN('Reference edited'!$E$129)-COLUMN('Reference edited'!$B$129)+1,0)*(10^-3)*VLOOKUP($F28,'Reference edited'!$B$129:$H$135,COLUMN('Reference edited'!$G$129)-COLUMN('Reference edited'!$B$129)+1,0)*(10^-3),$C$4="EPA",K28*VLOOKUP($F28,'Reference edited'!$B$141:$J$164,COLUMN('Reference edited'!$I$141)-COLUMN('Reference edited'!$B$141)+1,0)*(10^-3))</f>
        <v/>
      </c>
      <c r="AL28" s="314" t="str" cm="1">
        <f t="array" ref="AL28">_xlfn.IFS(L28="","",$C$4="IPCC",
L28*VLOOKUP($F28,'Reference edited'!$B$129:$H$135,COLUMN('Reference edited'!$E$129)-COLUMN('Reference edited'!$B$129)+1,0)*(10^-3)*VLOOKUP($F28,'Reference edited'!$B$129:$H$135,COLUMN('Reference edited'!$G$129)-COLUMN('Reference edited'!$B$129)+1,0)*(10^-3),$C$4="EPA",L28*VLOOKUP($F28,'Reference edited'!$B$141:$J$164,COLUMN('Reference edited'!$I$141)-COLUMN('Reference edited'!$B$141)+1,0)*(10^-3))</f>
        <v/>
      </c>
      <c r="AM28" s="314" t="str" cm="1">
        <f t="array" ref="AM28">_xlfn.IFS(M28="","",$C$4="IPCC",
M28*VLOOKUP($F28,'Reference edited'!$B$129:$H$135,COLUMN('Reference edited'!$E$129)-COLUMN('Reference edited'!$B$129)+1,0)*(10^-3)*VLOOKUP($F28,'Reference edited'!$B$129:$H$135,COLUMN('Reference edited'!$G$129)-COLUMN('Reference edited'!$B$129)+1,0)*(10^-3),$C$4="EPA",M28*VLOOKUP($F28,'Reference edited'!$B$141:$J$164,COLUMN('Reference edited'!$I$141)-COLUMN('Reference edited'!$B$141)+1,0)*(10^-3))</f>
        <v/>
      </c>
      <c r="AN28" s="314" t="str" cm="1">
        <f t="array" ref="AN28">_xlfn.IFS(N28="","",$C$4="IPCC",
N28*VLOOKUP($F28,'Reference edited'!$B$129:$H$135,COLUMN('Reference edited'!$E$129)-COLUMN('Reference edited'!$B$129)+1,0)*(10^-3)*VLOOKUP($F28,'Reference edited'!$B$129:$H$135,COLUMN('Reference edited'!$G$129)-COLUMN('Reference edited'!$B$129)+1,0)*(10^-3),$C$4="EPA",N28*VLOOKUP($F28,'Reference edited'!$B$141:$J$164,COLUMN('Reference edited'!$I$141)-COLUMN('Reference edited'!$B$141)+1,0)*(10^-3))</f>
        <v/>
      </c>
      <c r="AO28" s="314" t="str" cm="1">
        <f t="array" ref="AO28">_xlfn.IFS(O28="","",$C$4="IPCC",
O28*VLOOKUP($F28,'Reference edited'!$B$129:$H$135,COLUMN('Reference edited'!$E$129)-COLUMN('Reference edited'!$B$129)+1,0)*(10^-3)*VLOOKUP($F28,'Reference edited'!$B$129:$H$135,COLUMN('Reference edited'!$G$129)-COLUMN('Reference edited'!$B$129)+1,0)*(10^-3),$C$4="EPA",O28*VLOOKUP($F28,'Reference edited'!$B$141:$J$164,COLUMN('Reference edited'!$I$141)-COLUMN('Reference edited'!$B$141)+1,0)*(10^-3))</f>
        <v/>
      </c>
      <c r="AP28" s="314" t="str" cm="1">
        <f t="array" ref="AP28">_xlfn.IFS(P28="","",$C$4="IPCC",
P28*VLOOKUP($F28,'Reference edited'!$B$129:$H$135,COLUMN('Reference edited'!$E$129)-COLUMN('Reference edited'!$B$129)+1,0)*(10^-3)*VLOOKUP($F28,'Reference edited'!$B$129:$H$135,COLUMN('Reference edited'!$G$129)-COLUMN('Reference edited'!$B$129)+1,0)*(10^-3),$C$4="EPA",P28*VLOOKUP($F28,'Reference edited'!$B$141:$J$164,COLUMN('Reference edited'!$I$141)-COLUMN('Reference edited'!$B$141)+1,0)*(10^-3))</f>
        <v/>
      </c>
      <c r="AQ28" s="314" t="str" cm="1">
        <f t="array" ref="AQ28">_xlfn.IFS(Q28="","",$C$4="IPCC",
Q28*VLOOKUP($F28,'Reference edited'!$B$129:$H$135,COLUMN('Reference edited'!$E$129)-COLUMN('Reference edited'!$B$129)+1,0)*(10^-3)*VLOOKUP($F28,'Reference edited'!$B$129:$H$135,COLUMN('Reference edited'!$G$129)-COLUMN('Reference edited'!$B$129)+1,0)*(10^-3),$C$4="EPA",Q28*VLOOKUP($F28,'Reference edited'!$B$141:$J$164,COLUMN('Reference edited'!$I$141)-COLUMN('Reference edited'!$B$141)+1,0)*(10^-3))</f>
        <v/>
      </c>
      <c r="AR28" s="314" t="str" cm="1">
        <f t="array" ref="AR28">_xlfn.IFS(R28="","",$C$4="IPCC",
R28*VLOOKUP($F28,'Reference edited'!$B$129:$H$135,COLUMN('Reference edited'!$E$129)-COLUMN('Reference edited'!$B$129)+1,0)*(10^-3)*VLOOKUP($F28,'Reference edited'!$B$129:$H$135,COLUMN('Reference edited'!$G$129)-COLUMN('Reference edited'!$B$129)+1,0)*(10^-3),$C$4="EPA",R28*VLOOKUP($F28,'Reference edited'!$B$141:$J$164,COLUMN('Reference edited'!$I$141)-COLUMN('Reference edited'!$B$141)+1,0)*(10^-3))</f>
        <v/>
      </c>
      <c r="AS28" s="314" t="str" cm="1">
        <f t="array" ref="AS28">_xlfn.IFS(S28="","",$C$4="IPCC",
S28*VLOOKUP($F28,'Reference edited'!$B$129:$H$135,COLUMN('Reference edited'!$E$129)-COLUMN('Reference edited'!$B$129)+1,0)*(10^-3)*VLOOKUP($F28,'Reference edited'!$B$129:$H$135,COLUMN('Reference edited'!$G$129)-COLUMN('Reference edited'!$B$129)+1,0)*(10^-3),$C$4="EPA",S28*VLOOKUP($F28,'Reference edited'!$B$141:$J$164,COLUMN('Reference edited'!$I$141)-COLUMN('Reference edited'!$B$141)+1,0)*(10^-3))</f>
        <v/>
      </c>
      <c r="AT28" s="319" t="str" cm="1">
        <f t="array" ref="AT28">_xlfn.IFS(T28="","",$C$4="IPCC",
T28*VLOOKUP($F28,'Reference edited'!$B$129:$H$135,COLUMN('Reference edited'!$E$129)-COLUMN('Reference edited'!$B$129)+1,0)*(10^-3)*VLOOKUP($F28,'Reference edited'!$B$129:$H$135,COLUMN('Reference edited'!$G$129)-COLUMN('Reference edited'!$B$129)+1,0)*(10^-3),$C$4="EPA",T28*VLOOKUP($F28,'Reference edited'!$B$141:$J$164,COLUMN('Reference edited'!$I$141)-COLUMN('Reference edited'!$B$141)+1,0)*(10^-3))</f>
        <v/>
      </c>
      <c r="AU28" s="199">
        <f t="shared" si="2"/>
        <v>0</v>
      </c>
      <c r="AV28" s="212" t="str" cm="1">
        <f t="array" ref="AV28">_xlfn.IFS(I28="","",$C$4="IPCC",
I28*VLOOKUP($F28,'Reference edited'!$B$129:$H$135,COLUMN('Reference edited'!$E$129)-COLUMN('Reference edited'!$B$129)+1,0)*(10^-3)*VLOOKUP($F28,'Reference edited'!$B$129:$H$135,COLUMN('Reference edited'!$H$129)-COLUMN('Reference edited'!$B$129)+1,0)*(10^-3),$C$4="EPA",I28*VLOOKUP($F28,'Reference edited'!$B$141:$J$164,COLUMN('Reference edited'!$J$141)-COLUMN('Reference edited'!$B$141)+1,0)*(10^-3))</f>
        <v/>
      </c>
      <c r="AW28" s="197" t="str" cm="1">
        <f t="array" ref="AW28">_xlfn.IFS(J28="","",$C$4="IPCC",
J28*VLOOKUP($F28,'Reference edited'!$B$129:$H$135,COLUMN('Reference edited'!$E$129)-COLUMN('Reference edited'!$B$129)+1,0)*(10^-3)*VLOOKUP($F28,'Reference edited'!$B$129:$H$135,COLUMN('Reference edited'!$H$129)-COLUMN('Reference edited'!$B$129)+1,0)*(10^-3),$C$4="EPA",J28*VLOOKUP($F28,'Reference edited'!$B$141:$J$164,COLUMN('Reference edited'!$J$141)-COLUMN('Reference edited'!$B$141)+1,0)*(10^-3))</f>
        <v/>
      </c>
      <c r="AX28" s="197" t="str" cm="1">
        <f t="array" ref="AX28">_xlfn.IFS(K28="","",$C$4="IPCC",
K28*VLOOKUP($F28,'Reference edited'!$B$129:$H$135,COLUMN('Reference edited'!$E$129)-COLUMN('Reference edited'!$B$129)+1,0)*(10^-3)*VLOOKUP($F28,'Reference edited'!$B$129:$H$135,COLUMN('Reference edited'!$H$129)-COLUMN('Reference edited'!$B$129)+1,0)*(10^-3),$C$4="EPA",K28*VLOOKUP($F28,'Reference edited'!$B$141:$J$164,COLUMN('Reference edited'!$J$141)-COLUMN('Reference edited'!$B$141)+1,0)*(10^-3))</f>
        <v/>
      </c>
      <c r="AY28" s="197" t="str" cm="1">
        <f t="array" ref="AY28">_xlfn.IFS(L28="","",$C$4="IPCC",
L28*VLOOKUP($F28,'Reference edited'!$B$129:$H$135,COLUMN('Reference edited'!$E$129)-COLUMN('Reference edited'!$B$129)+1,0)*(10^-3)*VLOOKUP($F28,'Reference edited'!$B$129:$H$135,COLUMN('Reference edited'!$H$129)-COLUMN('Reference edited'!$B$129)+1,0)*(10^-3),$C$4="EPA",L28*VLOOKUP($F28,'Reference edited'!$B$141:$J$164,COLUMN('Reference edited'!$J$141)-COLUMN('Reference edited'!$B$141)+1,0)*(10^-3))</f>
        <v/>
      </c>
      <c r="AZ28" s="197" t="str" cm="1">
        <f t="array" ref="AZ28">_xlfn.IFS(M28="","",$C$4="IPCC",
M28*VLOOKUP($F28,'Reference edited'!$B$129:$H$135,COLUMN('Reference edited'!$E$129)-COLUMN('Reference edited'!$B$129)+1,0)*(10^-3)*VLOOKUP($F28,'Reference edited'!$B$129:$H$135,COLUMN('Reference edited'!$H$129)-COLUMN('Reference edited'!$B$129)+1,0)*(10^-3),$C$4="EPA",M28*VLOOKUP($F28,'Reference edited'!$B$141:$J$164,COLUMN('Reference edited'!$J$141)-COLUMN('Reference edited'!$B$141)+1,0)*(10^-3))</f>
        <v/>
      </c>
      <c r="BA28" s="197" t="str" cm="1">
        <f t="array" ref="BA28">_xlfn.IFS(N28="","",$C$4="IPCC",
N28*VLOOKUP($F28,'Reference edited'!$B$129:$H$135,COLUMN('Reference edited'!$E$129)-COLUMN('Reference edited'!$B$129)+1,0)*(10^-3)*VLOOKUP($F28,'Reference edited'!$B$129:$H$135,COLUMN('Reference edited'!$H$129)-COLUMN('Reference edited'!$B$129)+1,0)*(10^-3),$C$4="EPA",N28*VLOOKUP($F28,'Reference edited'!$B$141:$J$164,COLUMN('Reference edited'!$J$141)-COLUMN('Reference edited'!$B$141)+1,0)*(10^-3))</f>
        <v/>
      </c>
      <c r="BB28" s="197" t="str" cm="1">
        <f t="array" ref="BB28">_xlfn.IFS(O28="","",$C$4="IPCC",
O28*VLOOKUP($F28,'Reference edited'!$B$129:$H$135,COLUMN('Reference edited'!$E$129)-COLUMN('Reference edited'!$B$129)+1,0)*(10^-3)*VLOOKUP($F28,'Reference edited'!$B$129:$H$135,COLUMN('Reference edited'!$H$129)-COLUMN('Reference edited'!$B$129)+1,0)*(10^-3),$C$4="EPA",O28*VLOOKUP($F28,'Reference edited'!$B$141:$J$164,COLUMN('Reference edited'!$J$141)-COLUMN('Reference edited'!$B$141)+1,0)*(10^-3))</f>
        <v/>
      </c>
      <c r="BC28" s="197" t="str" cm="1">
        <f t="array" ref="BC28">_xlfn.IFS(P28="","",$C$4="IPCC",
P28*VLOOKUP($F28,'Reference edited'!$B$129:$H$135,COLUMN('Reference edited'!$E$129)-COLUMN('Reference edited'!$B$129)+1,0)*(10^-3)*VLOOKUP($F28,'Reference edited'!$B$129:$H$135,COLUMN('Reference edited'!$H$129)-COLUMN('Reference edited'!$B$129)+1,0)*(10^-3),$C$4="EPA",P28*VLOOKUP($F28,'Reference edited'!$B$141:$J$164,COLUMN('Reference edited'!$J$141)-COLUMN('Reference edited'!$B$141)+1,0)*(10^-3))</f>
        <v/>
      </c>
      <c r="BD28" s="197" t="str" cm="1">
        <f t="array" ref="BD28">_xlfn.IFS(Q28="","",$C$4="IPCC",
Q28*VLOOKUP($F28,'Reference edited'!$B$129:$H$135,COLUMN('Reference edited'!$E$129)-COLUMN('Reference edited'!$B$129)+1,0)*(10^-3)*VLOOKUP($F28,'Reference edited'!$B$129:$H$135,COLUMN('Reference edited'!$H$129)-COLUMN('Reference edited'!$B$129)+1,0)*(10^-3),$C$4="EPA",Q28*VLOOKUP($F28,'Reference edited'!$B$141:$J$164,COLUMN('Reference edited'!$J$141)-COLUMN('Reference edited'!$B$141)+1,0)*(10^-3))</f>
        <v/>
      </c>
      <c r="BE28" s="197" t="str" cm="1">
        <f t="array" ref="BE28">_xlfn.IFS(R28="","",$C$4="IPCC",
R28*VLOOKUP($F28,'Reference edited'!$B$129:$H$135,COLUMN('Reference edited'!$E$129)-COLUMN('Reference edited'!$B$129)+1,0)*(10^-3)*VLOOKUP($F28,'Reference edited'!$B$129:$H$135,COLUMN('Reference edited'!$H$129)-COLUMN('Reference edited'!$B$129)+1,0)*(10^-3),$C$4="EPA",R28*VLOOKUP($F28,'Reference edited'!$B$141:$J$164,COLUMN('Reference edited'!$J$141)-COLUMN('Reference edited'!$B$141)+1,0)*(10^-3))</f>
        <v/>
      </c>
      <c r="BF28" s="197" t="str" cm="1">
        <f t="array" ref="BF28">_xlfn.IFS(S28="","",$C$4="IPCC",
S28*VLOOKUP($F28,'Reference edited'!$B$129:$H$135,COLUMN('Reference edited'!$E$129)-COLUMN('Reference edited'!$B$129)+1,0)*(10^-3)*VLOOKUP($F28,'Reference edited'!$B$129:$H$135,COLUMN('Reference edited'!$H$129)-COLUMN('Reference edited'!$B$129)+1,0)*(10^-3),$C$4="EPA",S28*VLOOKUP($F28,'Reference edited'!$B$141:$J$164,COLUMN('Reference edited'!$J$141)-COLUMN('Reference edited'!$B$141)+1,0)*(10^-3))</f>
        <v/>
      </c>
      <c r="BG28" s="222" t="str" cm="1">
        <f t="array" ref="BG28">_xlfn.IFS(T28="","",$C$4="IPCC",
T28*VLOOKUP($F28,'Reference edited'!$B$129:$H$135,COLUMN('Reference edited'!$E$129)-COLUMN('Reference edited'!$B$129)+1,0)*(10^-3)*VLOOKUP($F28,'Reference edited'!$B$129:$H$135,COLUMN('Reference edited'!$H$129)-COLUMN('Reference edited'!$B$129)+1,0)*(10^-3),$C$4="EPA",T28*VLOOKUP($F28,'Reference edited'!$B$141:$J$164,COLUMN('Reference edited'!$J$141)-COLUMN('Reference edited'!$B$141)+1,0)*(10^-3))</f>
        <v/>
      </c>
      <c r="BH28" s="199">
        <f t="shared" si="3"/>
        <v>0</v>
      </c>
    </row>
    <row r="29" spans="2:60" ht="17.100000000000001" customHeight="1" thickBot="1" x14ac:dyDescent="0.35">
      <c r="B29" s="742"/>
      <c r="C29" s="758"/>
      <c r="D29" s="759"/>
      <c r="E29" s="121"/>
      <c r="F29" s="122"/>
      <c r="G29" s="25"/>
      <c r="H29" s="310" t="str" cm="1">
        <f t="array" ref="H29">_xlfn.IFS(F29="","",$C$4="IPCC","t",$C$4="EPA",VLOOKUP($F29,'Reference edited'!$B$141:$G$164,COLUMN('Reference edited'!$C$141)-COLUMN('Reference edited'!$B$141)+1,0))</f>
        <v/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281"/>
      <c r="U29" s="201">
        <f t="shared" si="0"/>
        <v>0</v>
      </c>
      <c r="V29" s="236" t="str" cm="1">
        <f t="array" ref="V29">_xlfn.IFS(I29="","",$C$4="IPCC",
I29*VLOOKUP($F29,'Reference edited'!$B$129:$H$135,COLUMN('Reference edited'!$E$129)-COLUMN('Reference edited'!$B$129)+1,0)*(10^-3)*VLOOKUP($F29,'Reference edited'!$B$129:$H$135,COLUMN('Reference edited'!$F$129)-COLUMN('Reference edited'!$B$129)+1,0)*(10^-3),$C$4="EPA",I29*VLOOKUP($F29,'Reference edited'!$B$141:$J$164,COLUMN('Reference edited'!$H$141)-COLUMN('Reference edited'!$B$141)+1,0)*(10^-3))</f>
        <v/>
      </c>
      <c r="W29" s="237" t="str" cm="1">
        <f t="array" ref="W29">_xlfn.IFS(J29="","",$C$4="IPCC",
J29*VLOOKUP($F29,'Reference edited'!$B$129:$H$135,COLUMN('Reference edited'!$E$129)-COLUMN('Reference edited'!$B$129)+1,0)*(10^-3)*VLOOKUP($F29,'Reference edited'!$B$129:$H$135,COLUMN('Reference edited'!$F$129)-COLUMN('Reference edited'!$B$129)+1,0)*(10^-3),$C$4="EPA",J29*VLOOKUP($F29,'Reference edited'!$B$141:$J$164,COLUMN('Reference edited'!$H$141)-COLUMN('Reference edited'!$B$141)+1,0)*(10^-3))</f>
        <v/>
      </c>
      <c r="X29" s="237" t="str" cm="1">
        <f t="array" ref="X29">_xlfn.IFS(K29="","",$C$4="IPCC",
K29*VLOOKUP($F29,'Reference edited'!$B$129:$H$135,COLUMN('Reference edited'!$E$129)-COLUMN('Reference edited'!$B$129)+1,0)*(10^-3)*VLOOKUP($F29,'Reference edited'!$B$129:$H$135,COLUMN('Reference edited'!$F$129)-COLUMN('Reference edited'!$B$129)+1,0)*(10^-3),$C$4="EPA",K29*VLOOKUP($F29,'Reference edited'!$B$141:$J$164,COLUMN('Reference edited'!$H$141)-COLUMN('Reference edited'!$B$141)+1,0)*(10^-3))</f>
        <v/>
      </c>
      <c r="Y29" s="237" t="str" cm="1">
        <f t="array" ref="Y29">_xlfn.IFS(L29="","",$C$4="IPCC",
L29*VLOOKUP($F29,'Reference edited'!$B$129:$H$135,COLUMN('Reference edited'!$E$129)-COLUMN('Reference edited'!$B$129)+1,0)*(10^-3)*VLOOKUP($F29,'Reference edited'!$B$129:$H$135,COLUMN('Reference edited'!$F$129)-COLUMN('Reference edited'!$B$129)+1,0)*(10^-3),$C$4="EPA",L29*VLOOKUP($F29,'Reference edited'!$B$141:$J$164,COLUMN('Reference edited'!$H$141)-COLUMN('Reference edited'!$B$141)+1,0)*(10^-3))</f>
        <v/>
      </c>
      <c r="Z29" s="237" t="str" cm="1">
        <f t="array" ref="Z29">_xlfn.IFS(M29="","",$C$4="IPCC",
M29*VLOOKUP($F29,'Reference edited'!$B$129:$H$135,COLUMN('Reference edited'!$E$129)-COLUMN('Reference edited'!$B$129)+1,0)*(10^-3)*VLOOKUP($F29,'Reference edited'!$B$129:$H$135,COLUMN('Reference edited'!$F$129)-COLUMN('Reference edited'!$B$129)+1,0)*(10^-3),$C$4="EPA",M29*VLOOKUP($F29,'Reference edited'!$B$141:$J$164,COLUMN('Reference edited'!$H$141)-COLUMN('Reference edited'!$B$141)+1,0)*(10^-3))</f>
        <v/>
      </c>
      <c r="AA29" s="237" t="str" cm="1">
        <f t="array" ref="AA29">_xlfn.IFS(N29="","",$C$4="IPCC",
N29*VLOOKUP($F29,'Reference edited'!$B$129:$H$135,COLUMN('Reference edited'!$E$129)-COLUMN('Reference edited'!$B$129)+1,0)*(10^-3)*VLOOKUP($F29,'Reference edited'!$B$129:$H$135,COLUMN('Reference edited'!$F$129)-COLUMN('Reference edited'!$B$129)+1,0)*(10^-3),$C$4="EPA",N29*VLOOKUP($F29,'Reference edited'!$B$141:$J$164,COLUMN('Reference edited'!$H$141)-COLUMN('Reference edited'!$B$141)+1,0)*(10^-3))</f>
        <v/>
      </c>
      <c r="AB29" s="237" t="str" cm="1">
        <f t="array" ref="AB29">_xlfn.IFS(O29="","",$C$4="IPCC",
O29*VLOOKUP($F29,'Reference edited'!$B$129:$H$135,COLUMN('Reference edited'!$E$129)-COLUMN('Reference edited'!$B$129)+1,0)*(10^-3)*VLOOKUP($F29,'Reference edited'!$B$129:$H$135,COLUMN('Reference edited'!$F$129)-COLUMN('Reference edited'!$B$129)+1,0)*(10^-3),$C$4="EPA",O29*VLOOKUP($F29,'Reference edited'!$B$141:$J$164,COLUMN('Reference edited'!$H$141)-COLUMN('Reference edited'!$B$141)+1,0)*(10^-3))</f>
        <v/>
      </c>
      <c r="AC29" s="237" t="str" cm="1">
        <f t="array" ref="AC29">_xlfn.IFS(P29="","",$C$4="IPCC",
P29*VLOOKUP($F29,'Reference edited'!$B$129:$H$135,COLUMN('Reference edited'!$E$129)-COLUMN('Reference edited'!$B$129)+1,0)*(10^-3)*VLOOKUP($F29,'Reference edited'!$B$129:$H$135,COLUMN('Reference edited'!$F$129)-COLUMN('Reference edited'!$B$129)+1,0)*(10^-3),$C$4="EPA",P29*VLOOKUP($F29,'Reference edited'!$B$141:$J$164,COLUMN('Reference edited'!$H$141)-COLUMN('Reference edited'!$B$141)+1,0)*(10^-3))</f>
        <v/>
      </c>
      <c r="AD29" s="237" t="str" cm="1">
        <f t="array" ref="AD29">_xlfn.IFS(Q29="","",$C$4="IPCC",
Q29*VLOOKUP($F29,'Reference edited'!$B$129:$H$135,COLUMN('Reference edited'!$E$129)-COLUMN('Reference edited'!$B$129)+1,0)*(10^-3)*VLOOKUP($F29,'Reference edited'!$B$129:$H$135,COLUMN('Reference edited'!$F$129)-COLUMN('Reference edited'!$B$129)+1,0)*(10^-3),$C$4="EPA",Q29*VLOOKUP($F29,'Reference edited'!$B$141:$J$164,COLUMN('Reference edited'!$H$141)-COLUMN('Reference edited'!$B$141)+1,0)*(10^-3))</f>
        <v/>
      </c>
      <c r="AE29" s="237" t="str" cm="1">
        <f t="array" ref="AE29">_xlfn.IFS(R29="","",$C$4="IPCC",
R29*VLOOKUP($F29,'Reference edited'!$B$129:$H$135,COLUMN('Reference edited'!$E$129)-COLUMN('Reference edited'!$B$129)+1,0)*(10^-3)*VLOOKUP($F29,'Reference edited'!$B$129:$H$135,COLUMN('Reference edited'!$F$129)-COLUMN('Reference edited'!$B$129)+1,0)*(10^-3),$C$4="EPA",R29*VLOOKUP($F29,'Reference edited'!$B$141:$J$164,COLUMN('Reference edited'!$H$141)-COLUMN('Reference edited'!$B$141)+1,0)*(10^-3))</f>
        <v/>
      </c>
      <c r="AF29" s="237" t="str" cm="1">
        <f t="array" ref="AF29">_xlfn.IFS(S29="","",$C$4="IPCC",
S29*VLOOKUP($F29,'Reference edited'!$B$129:$H$135,COLUMN('Reference edited'!$E$129)-COLUMN('Reference edited'!$B$129)+1,0)*(10^-3)*VLOOKUP($F29,'Reference edited'!$B$129:$H$135,COLUMN('Reference edited'!$F$129)-COLUMN('Reference edited'!$B$129)+1,0)*(10^-3),$C$4="EPA",S29*VLOOKUP($F29,'Reference edited'!$B$141:$J$164,COLUMN('Reference edited'!$H$141)-COLUMN('Reference edited'!$B$141)+1,0)*(10^-3))</f>
        <v/>
      </c>
      <c r="AG29" s="282" t="str" cm="1">
        <f t="array" ref="AG29">_xlfn.IFS(T29="","",$C$4="IPCC",
T29*VLOOKUP($F29,'Reference edited'!$B$129:$H$135,COLUMN('Reference edited'!$E$129)-COLUMN('Reference edited'!$B$129)+1,0)*(10^-3)*VLOOKUP($F29,'Reference edited'!$B$129:$H$135,COLUMN('Reference edited'!$F$129)-COLUMN('Reference edited'!$B$129)+1,0)*(10^-3),$C$4="EPA",T29*VLOOKUP($F29,'Reference edited'!$B$141:$J$164,COLUMN('Reference edited'!$H$141)-COLUMN('Reference edited'!$B$141)+1,0)*(10^-3))</f>
        <v/>
      </c>
      <c r="AH29" s="199">
        <f t="shared" si="1"/>
        <v>0</v>
      </c>
      <c r="AI29" s="320" t="str" cm="1">
        <f t="array" ref="AI29">_xlfn.IFS(I29="","",$C$4="IPCC",
I29*VLOOKUP($F29,'Reference edited'!$B$129:$H$135,COLUMN('Reference edited'!$E$129)-COLUMN('Reference edited'!$B$129)+1,0)*(10^-3)*VLOOKUP($F29,'Reference edited'!$B$129:$H$135,COLUMN('Reference edited'!$G$129)-COLUMN('Reference edited'!$B$129)+1,0)*(10^-3),$C$4="EPA",I29*VLOOKUP($F29,'Reference edited'!$B$141:$J$164,COLUMN('Reference edited'!$I$141)-COLUMN('Reference edited'!$B$141)+1,0)*(10^-3))</f>
        <v/>
      </c>
      <c r="AJ29" s="321" t="str" cm="1">
        <f t="array" ref="AJ29">_xlfn.IFS(J29="","",$C$4="IPCC",
J29*VLOOKUP($F29,'Reference edited'!$B$129:$H$135,COLUMN('Reference edited'!$E$129)-COLUMN('Reference edited'!$B$129)+1,0)*(10^-3)*VLOOKUP($F29,'Reference edited'!$B$129:$H$135,COLUMN('Reference edited'!$G$129)-COLUMN('Reference edited'!$B$129)+1,0)*(10^-3),$C$4="EPA",J29*VLOOKUP($F29,'Reference edited'!$B$141:$J$164,COLUMN('Reference edited'!$I$141)-COLUMN('Reference edited'!$B$141)+1,0)*(10^-3))</f>
        <v/>
      </c>
      <c r="AK29" s="321" t="str" cm="1">
        <f t="array" ref="AK29">_xlfn.IFS(K29="","",$C$4="IPCC",
K29*VLOOKUP($F29,'Reference edited'!$B$129:$H$135,COLUMN('Reference edited'!$E$129)-COLUMN('Reference edited'!$B$129)+1,0)*(10^-3)*VLOOKUP($F29,'Reference edited'!$B$129:$H$135,COLUMN('Reference edited'!$G$129)-COLUMN('Reference edited'!$B$129)+1,0)*(10^-3),$C$4="EPA",K29*VLOOKUP($F29,'Reference edited'!$B$141:$J$164,COLUMN('Reference edited'!$I$141)-COLUMN('Reference edited'!$B$141)+1,0)*(10^-3))</f>
        <v/>
      </c>
      <c r="AL29" s="321" t="str" cm="1">
        <f t="array" ref="AL29">_xlfn.IFS(L29="","",$C$4="IPCC",
L29*VLOOKUP($F29,'Reference edited'!$B$129:$H$135,COLUMN('Reference edited'!$E$129)-COLUMN('Reference edited'!$B$129)+1,0)*(10^-3)*VLOOKUP($F29,'Reference edited'!$B$129:$H$135,COLUMN('Reference edited'!$G$129)-COLUMN('Reference edited'!$B$129)+1,0)*(10^-3),$C$4="EPA",L29*VLOOKUP($F29,'Reference edited'!$B$141:$J$164,COLUMN('Reference edited'!$I$141)-COLUMN('Reference edited'!$B$141)+1,0)*(10^-3))</f>
        <v/>
      </c>
      <c r="AM29" s="321" t="str" cm="1">
        <f t="array" ref="AM29">_xlfn.IFS(M29="","",$C$4="IPCC",
M29*VLOOKUP($F29,'Reference edited'!$B$129:$H$135,COLUMN('Reference edited'!$E$129)-COLUMN('Reference edited'!$B$129)+1,0)*(10^-3)*VLOOKUP($F29,'Reference edited'!$B$129:$H$135,COLUMN('Reference edited'!$G$129)-COLUMN('Reference edited'!$B$129)+1,0)*(10^-3),$C$4="EPA",M29*VLOOKUP($F29,'Reference edited'!$B$141:$J$164,COLUMN('Reference edited'!$I$141)-COLUMN('Reference edited'!$B$141)+1,0)*(10^-3))</f>
        <v/>
      </c>
      <c r="AN29" s="321" t="str" cm="1">
        <f t="array" ref="AN29">_xlfn.IFS(N29="","",$C$4="IPCC",
N29*VLOOKUP($F29,'Reference edited'!$B$129:$H$135,COLUMN('Reference edited'!$E$129)-COLUMN('Reference edited'!$B$129)+1,0)*(10^-3)*VLOOKUP($F29,'Reference edited'!$B$129:$H$135,COLUMN('Reference edited'!$G$129)-COLUMN('Reference edited'!$B$129)+1,0)*(10^-3),$C$4="EPA",N29*VLOOKUP($F29,'Reference edited'!$B$141:$J$164,COLUMN('Reference edited'!$I$141)-COLUMN('Reference edited'!$B$141)+1,0)*(10^-3))</f>
        <v/>
      </c>
      <c r="AO29" s="321" t="str" cm="1">
        <f t="array" ref="AO29">_xlfn.IFS(O29="","",$C$4="IPCC",
O29*VLOOKUP($F29,'Reference edited'!$B$129:$H$135,COLUMN('Reference edited'!$E$129)-COLUMN('Reference edited'!$B$129)+1,0)*(10^-3)*VLOOKUP($F29,'Reference edited'!$B$129:$H$135,COLUMN('Reference edited'!$G$129)-COLUMN('Reference edited'!$B$129)+1,0)*(10^-3),$C$4="EPA",O29*VLOOKUP($F29,'Reference edited'!$B$141:$J$164,COLUMN('Reference edited'!$I$141)-COLUMN('Reference edited'!$B$141)+1,0)*(10^-3))</f>
        <v/>
      </c>
      <c r="AP29" s="321" t="str" cm="1">
        <f t="array" ref="AP29">_xlfn.IFS(P29="","",$C$4="IPCC",
P29*VLOOKUP($F29,'Reference edited'!$B$129:$H$135,COLUMN('Reference edited'!$E$129)-COLUMN('Reference edited'!$B$129)+1,0)*(10^-3)*VLOOKUP($F29,'Reference edited'!$B$129:$H$135,COLUMN('Reference edited'!$G$129)-COLUMN('Reference edited'!$B$129)+1,0)*(10^-3),$C$4="EPA",P29*VLOOKUP($F29,'Reference edited'!$B$141:$J$164,COLUMN('Reference edited'!$I$141)-COLUMN('Reference edited'!$B$141)+1,0)*(10^-3))</f>
        <v/>
      </c>
      <c r="AQ29" s="321" t="str" cm="1">
        <f t="array" ref="AQ29">_xlfn.IFS(Q29="","",$C$4="IPCC",
Q29*VLOOKUP($F29,'Reference edited'!$B$129:$H$135,COLUMN('Reference edited'!$E$129)-COLUMN('Reference edited'!$B$129)+1,0)*(10^-3)*VLOOKUP($F29,'Reference edited'!$B$129:$H$135,COLUMN('Reference edited'!$G$129)-COLUMN('Reference edited'!$B$129)+1,0)*(10^-3),$C$4="EPA",Q29*VLOOKUP($F29,'Reference edited'!$B$141:$J$164,COLUMN('Reference edited'!$I$141)-COLUMN('Reference edited'!$B$141)+1,0)*(10^-3))</f>
        <v/>
      </c>
      <c r="AR29" s="321" t="str" cm="1">
        <f t="array" ref="AR29">_xlfn.IFS(R29="","",$C$4="IPCC",
R29*VLOOKUP($F29,'Reference edited'!$B$129:$H$135,COLUMN('Reference edited'!$E$129)-COLUMN('Reference edited'!$B$129)+1,0)*(10^-3)*VLOOKUP($F29,'Reference edited'!$B$129:$H$135,COLUMN('Reference edited'!$G$129)-COLUMN('Reference edited'!$B$129)+1,0)*(10^-3),$C$4="EPA",R29*VLOOKUP($F29,'Reference edited'!$B$141:$J$164,COLUMN('Reference edited'!$I$141)-COLUMN('Reference edited'!$B$141)+1,0)*(10^-3))</f>
        <v/>
      </c>
      <c r="AS29" s="321" t="str" cm="1">
        <f t="array" ref="AS29">_xlfn.IFS(S29="","",$C$4="IPCC",
S29*VLOOKUP($F29,'Reference edited'!$B$129:$H$135,COLUMN('Reference edited'!$E$129)-COLUMN('Reference edited'!$B$129)+1,0)*(10^-3)*VLOOKUP($F29,'Reference edited'!$B$129:$H$135,COLUMN('Reference edited'!$G$129)-COLUMN('Reference edited'!$B$129)+1,0)*(10^-3),$C$4="EPA",S29*VLOOKUP($F29,'Reference edited'!$B$141:$J$164,COLUMN('Reference edited'!$I$141)-COLUMN('Reference edited'!$B$141)+1,0)*(10^-3))</f>
        <v/>
      </c>
      <c r="AT29" s="322" t="str" cm="1">
        <f t="array" ref="AT29">_xlfn.IFS(T29="","",$C$4="IPCC",
T29*VLOOKUP($F29,'Reference edited'!$B$129:$H$135,COLUMN('Reference edited'!$E$129)-COLUMN('Reference edited'!$B$129)+1,0)*(10^-3)*VLOOKUP($F29,'Reference edited'!$B$129:$H$135,COLUMN('Reference edited'!$G$129)-COLUMN('Reference edited'!$B$129)+1,0)*(10^-3),$C$4="EPA",T29*VLOOKUP($F29,'Reference edited'!$B$141:$J$164,COLUMN('Reference edited'!$I$141)-COLUMN('Reference edited'!$B$141)+1,0)*(10^-3))</f>
        <v/>
      </c>
      <c r="AU29" s="215">
        <f t="shared" si="2"/>
        <v>0</v>
      </c>
      <c r="AV29" s="236" t="str" cm="1">
        <f t="array" ref="AV29">_xlfn.IFS(I29="","",$C$4="IPCC",
I29*VLOOKUP($F29,'Reference edited'!$B$129:$H$135,COLUMN('Reference edited'!$E$129)-COLUMN('Reference edited'!$B$129)+1,0)*(10^-3)*VLOOKUP($F29,'Reference edited'!$B$129:$H$135,COLUMN('Reference edited'!$H$129)-COLUMN('Reference edited'!$B$129)+1,0)*(10^-3),$C$4="EPA",I29*VLOOKUP($F29,'Reference edited'!$B$141:$J$164,COLUMN('Reference edited'!$J$141)-COLUMN('Reference edited'!$B$141)+1,0)*(10^-3))</f>
        <v/>
      </c>
      <c r="AW29" s="237" t="str" cm="1">
        <f t="array" ref="AW29">_xlfn.IFS(J29="","",$C$4="IPCC",
J29*VLOOKUP($F29,'Reference edited'!$B$129:$H$135,COLUMN('Reference edited'!$E$129)-COLUMN('Reference edited'!$B$129)+1,0)*(10^-3)*VLOOKUP($F29,'Reference edited'!$B$129:$H$135,COLUMN('Reference edited'!$H$129)-COLUMN('Reference edited'!$B$129)+1,0)*(10^-3),$C$4="EPA",J29*VLOOKUP($F29,'Reference edited'!$B$141:$J$164,COLUMN('Reference edited'!$J$141)-COLUMN('Reference edited'!$B$141)+1,0)*(10^-3))</f>
        <v/>
      </c>
      <c r="AX29" s="237" t="str" cm="1">
        <f t="array" ref="AX29">_xlfn.IFS(K29="","",$C$4="IPCC",
K29*VLOOKUP($F29,'Reference edited'!$B$129:$H$135,COLUMN('Reference edited'!$E$129)-COLUMN('Reference edited'!$B$129)+1,0)*(10^-3)*VLOOKUP($F29,'Reference edited'!$B$129:$H$135,COLUMN('Reference edited'!$H$129)-COLUMN('Reference edited'!$B$129)+1,0)*(10^-3),$C$4="EPA",K29*VLOOKUP($F29,'Reference edited'!$B$141:$J$164,COLUMN('Reference edited'!$J$141)-COLUMN('Reference edited'!$B$141)+1,0)*(10^-3))</f>
        <v/>
      </c>
      <c r="AY29" s="237" t="str" cm="1">
        <f t="array" ref="AY29">_xlfn.IFS(L29="","",$C$4="IPCC",
L29*VLOOKUP($F29,'Reference edited'!$B$129:$H$135,COLUMN('Reference edited'!$E$129)-COLUMN('Reference edited'!$B$129)+1,0)*(10^-3)*VLOOKUP($F29,'Reference edited'!$B$129:$H$135,COLUMN('Reference edited'!$H$129)-COLUMN('Reference edited'!$B$129)+1,0)*(10^-3),$C$4="EPA",L29*VLOOKUP($F29,'Reference edited'!$B$141:$J$164,COLUMN('Reference edited'!$J$141)-COLUMN('Reference edited'!$B$141)+1,0)*(10^-3))</f>
        <v/>
      </c>
      <c r="AZ29" s="237" t="str" cm="1">
        <f t="array" ref="AZ29">_xlfn.IFS(M29="","",$C$4="IPCC",
M29*VLOOKUP($F29,'Reference edited'!$B$129:$H$135,COLUMN('Reference edited'!$E$129)-COLUMN('Reference edited'!$B$129)+1,0)*(10^-3)*VLOOKUP($F29,'Reference edited'!$B$129:$H$135,COLUMN('Reference edited'!$H$129)-COLUMN('Reference edited'!$B$129)+1,0)*(10^-3),$C$4="EPA",M29*VLOOKUP($F29,'Reference edited'!$B$141:$J$164,COLUMN('Reference edited'!$J$141)-COLUMN('Reference edited'!$B$141)+1,0)*(10^-3))</f>
        <v/>
      </c>
      <c r="BA29" s="237" t="str" cm="1">
        <f t="array" ref="BA29">_xlfn.IFS(N29="","",$C$4="IPCC",
N29*VLOOKUP($F29,'Reference edited'!$B$129:$H$135,COLUMN('Reference edited'!$E$129)-COLUMN('Reference edited'!$B$129)+1,0)*(10^-3)*VLOOKUP($F29,'Reference edited'!$B$129:$H$135,COLUMN('Reference edited'!$H$129)-COLUMN('Reference edited'!$B$129)+1,0)*(10^-3),$C$4="EPA",N29*VLOOKUP($F29,'Reference edited'!$B$141:$J$164,COLUMN('Reference edited'!$J$141)-COLUMN('Reference edited'!$B$141)+1,0)*(10^-3))</f>
        <v/>
      </c>
      <c r="BB29" s="237" t="str" cm="1">
        <f t="array" ref="BB29">_xlfn.IFS(O29="","",$C$4="IPCC",
O29*VLOOKUP($F29,'Reference edited'!$B$129:$H$135,COLUMN('Reference edited'!$E$129)-COLUMN('Reference edited'!$B$129)+1,0)*(10^-3)*VLOOKUP($F29,'Reference edited'!$B$129:$H$135,COLUMN('Reference edited'!$H$129)-COLUMN('Reference edited'!$B$129)+1,0)*(10^-3),$C$4="EPA",O29*VLOOKUP($F29,'Reference edited'!$B$141:$J$164,COLUMN('Reference edited'!$J$141)-COLUMN('Reference edited'!$B$141)+1,0)*(10^-3))</f>
        <v/>
      </c>
      <c r="BC29" s="237" t="str" cm="1">
        <f t="array" ref="BC29">_xlfn.IFS(P29="","",$C$4="IPCC",
P29*VLOOKUP($F29,'Reference edited'!$B$129:$H$135,COLUMN('Reference edited'!$E$129)-COLUMN('Reference edited'!$B$129)+1,0)*(10^-3)*VLOOKUP($F29,'Reference edited'!$B$129:$H$135,COLUMN('Reference edited'!$H$129)-COLUMN('Reference edited'!$B$129)+1,0)*(10^-3),$C$4="EPA",P29*VLOOKUP($F29,'Reference edited'!$B$141:$J$164,COLUMN('Reference edited'!$J$141)-COLUMN('Reference edited'!$B$141)+1,0)*(10^-3))</f>
        <v/>
      </c>
      <c r="BD29" s="237" t="str" cm="1">
        <f t="array" ref="BD29">_xlfn.IFS(Q29="","",$C$4="IPCC",
Q29*VLOOKUP($F29,'Reference edited'!$B$129:$H$135,COLUMN('Reference edited'!$E$129)-COLUMN('Reference edited'!$B$129)+1,0)*(10^-3)*VLOOKUP($F29,'Reference edited'!$B$129:$H$135,COLUMN('Reference edited'!$H$129)-COLUMN('Reference edited'!$B$129)+1,0)*(10^-3),$C$4="EPA",Q29*VLOOKUP($F29,'Reference edited'!$B$141:$J$164,COLUMN('Reference edited'!$J$141)-COLUMN('Reference edited'!$B$141)+1,0)*(10^-3))</f>
        <v/>
      </c>
      <c r="BE29" s="237" t="str" cm="1">
        <f t="array" ref="BE29">_xlfn.IFS(R29="","",$C$4="IPCC",
R29*VLOOKUP($F29,'Reference edited'!$B$129:$H$135,COLUMN('Reference edited'!$E$129)-COLUMN('Reference edited'!$B$129)+1,0)*(10^-3)*VLOOKUP($F29,'Reference edited'!$B$129:$H$135,COLUMN('Reference edited'!$H$129)-COLUMN('Reference edited'!$B$129)+1,0)*(10^-3),$C$4="EPA",R29*VLOOKUP($F29,'Reference edited'!$B$141:$J$164,COLUMN('Reference edited'!$J$141)-COLUMN('Reference edited'!$B$141)+1,0)*(10^-3))</f>
        <v/>
      </c>
      <c r="BF29" s="237" t="str" cm="1">
        <f t="array" ref="BF29">_xlfn.IFS(S29="","",$C$4="IPCC",
S29*VLOOKUP($F29,'Reference edited'!$B$129:$H$135,COLUMN('Reference edited'!$E$129)-COLUMN('Reference edited'!$B$129)+1,0)*(10^-3)*VLOOKUP($F29,'Reference edited'!$B$129:$H$135,COLUMN('Reference edited'!$H$129)-COLUMN('Reference edited'!$B$129)+1,0)*(10^-3),$C$4="EPA",S29*VLOOKUP($F29,'Reference edited'!$B$141:$J$164,COLUMN('Reference edited'!$J$141)-COLUMN('Reference edited'!$B$141)+1,0)*(10^-3))</f>
        <v/>
      </c>
      <c r="BG29" s="282" t="str" cm="1">
        <f t="array" ref="BG29">_xlfn.IFS(T29="","",$C$4="IPCC",
T29*VLOOKUP($F29,'Reference edited'!$B$129:$H$135,COLUMN('Reference edited'!$E$129)-COLUMN('Reference edited'!$B$129)+1,0)*(10^-3)*VLOOKUP($F29,'Reference edited'!$B$129:$H$135,COLUMN('Reference edited'!$H$129)-COLUMN('Reference edited'!$B$129)+1,0)*(10^-3),$C$4="EPA",T29*VLOOKUP($F29,'Reference edited'!$B$141:$J$164,COLUMN('Reference edited'!$J$141)-COLUMN('Reference edited'!$B$141)+1,0)*(10^-3))</f>
        <v/>
      </c>
      <c r="BH29" s="215">
        <f t="shared" si="3"/>
        <v>0</v>
      </c>
    </row>
    <row r="30" spans="2:60" ht="17.100000000000001" hidden="1" customHeight="1" x14ac:dyDescent="0.3">
      <c r="B30" s="742"/>
      <c r="C30" s="760" t="s">
        <v>489</v>
      </c>
      <c r="D30" s="763" t="s">
        <v>493</v>
      </c>
      <c r="E30" s="764"/>
      <c r="F30" s="764"/>
      <c r="G30" s="764"/>
      <c r="H30" s="765"/>
      <c r="I30" s="730" t="s">
        <v>503</v>
      </c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9"/>
      <c r="V30" s="730" t="s">
        <v>517</v>
      </c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7"/>
      <c r="AH30" s="729"/>
      <c r="AI30" s="730" t="s">
        <v>518</v>
      </c>
      <c r="AJ30" s="727"/>
      <c r="AK30" s="727"/>
      <c r="AL30" s="727"/>
      <c r="AM30" s="727"/>
      <c r="AN30" s="727"/>
      <c r="AO30" s="727"/>
      <c r="AP30" s="727"/>
      <c r="AQ30" s="727"/>
      <c r="AR30" s="727"/>
      <c r="AS30" s="727"/>
      <c r="AT30" s="727"/>
      <c r="AU30" s="728"/>
      <c r="AV30" s="772" t="s">
        <v>519</v>
      </c>
      <c r="AW30" s="773"/>
      <c r="AX30" s="773"/>
      <c r="AY30" s="773"/>
      <c r="AZ30" s="773"/>
      <c r="BA30" s="773"/>
      <c r="BB30" s="773"/>
      <c r="BC30" s="773"/>
      <c r="BD30" s="773"/>
      <c r="BE30" s="773"/>
      <c r="BF30" s="773"/>
      <c r="BG30" s="773"/>
      <c r="BH30" s="774"/>
    </row>
    <row r="31" spans="2:60" ht="17.100000000000001" hidden="1" customHeight="1" thickBot="1" x14ac:dyDescent="0.35">
      <c r="B31" s="742"/>
      <c r="C31" s="761"/>
      <c r="D31" s="44" t="s">
        <v>339</v>
      </c>
      <c r="E31" s="41" t="s">
        <v>492</v>
      </c>
      <c r="F31" s="5" t="s">
        <v>533</v>
      </c>
      <c r="G31" s="5" t="s">
        <v>541</v>
      </c>
      <c r="H31" s="306" t="s">
        <v>285</v>
      </c>
      <c r="I31" s="7" t="s">
        <v>471</v>
      </c>
      <c r="J31" s="8" t="s">
        <v>482</v>
      </c>
      <c r="K31" s="8" t="s">
        <v>472</v>
      </c>
      <c r="L31" s="8" t="s">
        <v>473</v>
      </c>
      <c r="M31" s="8" t="s">
        <v>474</v>
      </c>
      <c r="N31" s="8" t="s">
        <v>475</v>
      </c>
      <c r="O31" s="8" t="s">
        <v>476</v>
      </c>
      <c r="P31" s="8" t="s">
        <v>477</v>
      </c>
      <c r="Q31" s="8" t="s">
        <v>478</v>
      </c>
      <c r="R31" s="8" t="s">
        <v>479</v>
      </c>
      <c r="S31" s="8" t="s">
        <v>480</v>
      </c>
      <c r="T31" s="9" t="s">
        <v>481</v>
      </c>
      <c r="U31" s="10" t="s">
        <v>483</v>
      </c>
      <c r="V31" s="241" t="s">
        <v>471</v>
      </c>
      <c r="W31" s="8" t="s">
        <v>482</v>
      </c>
      <c r="X31" s="8" t="s">
        <v>472</v>
      </c>
      <c r="Y31" s="8" t="s">
        <v>473</v>
      </c>
      <c r="Z31" s="8" t="s">
        <v>474</v>
      </c>
      <c r="AA31" s="8" t="s">
        <v>475</v>
      </c>
      <c r="AB31" s="8" t="s">
        <v>476</v>
      </c>
      <c r="AC31" s="8" t="s">
        <v>477</v>
      </c>
      <c r="AD31" s="8" t="s">
        <v>478</v>
      </c>
      <c r="AE31" s="8" t="s">
        <v>479</v>
      </c>
      <c r="AF31" s="8" t="s">
        <v>480</v>
      </c>
      <c r="AG31" s="45" t="s">
        <v>481</v>
      </c>
      <c r="AH31" s="242" t="s">
        <v>483</v>
      </c>
      <c r="AI31" s="241" t="s">
        <v>471</v>
      </c>
      <c r="AJ31" s="8" t="s">
        <v>482</v>
      </c>
      <c r="AK31" s="8" t="s">
        <v>472</v>
      </c>
      <c r="AL31" s="8" t="s">
        <v>473</v>
      </c>
      <c r="AM31" s="8" t="s">
        <v>474</v>
      </c>
      <c r="AN31" s="8" t="s">
        <v>475</v>
      </c>
      <c r="AO31" s="8" t="s">
        <v>476</v>
      </c>
      <c r="AP31" s="8" t="s">
        <v>477</v>
      </c>
      <c r="AQ31" s="8" t="s">
        <v>478</v>
      </c>
      <c r="AR31" s="8" t="s">
        <v>479</v>
      </c>
      <c r="AS31" s="8" t="s">
        <v>480</v>
      </c>
      <c r="AT31" s="45" t="s">
        <v>481</v>
      </c>
      <c r="AU31" s="10" t="s">
        <v>483</v>
      </c>
      <c r="AV31" s="241" t="s">
        <v>471</v>
      </c>
      <c r="AW31" s="8" t="s">
        <v>482</v>
      </c>
      <c r="AX31" s="8" t="s">
        <v>472</v>
      </c>
      <c r="AY31" s="8" t="s">
        <v>473</v>
      </c>
      <c r="AZ31" s="8" t="s">
        <v>474</v>
      </c>
      <c r="BA31" s="8" t="s">
        <v>475</v>
      </c>
      <c r="BB31" s="8" t="s">
        <v>476</v>
      </c>
      <c r="BC31" s="8" t="s">
        <v>477</v>
      </c>
      <c r="BD31" s="8" t="s">
        <v>478</v>
      </c>
      <c r="BE31" s="8" t="s">
        <v>479</v>
      </c>
      <c r="BF31" s="8" t="s">
        <v>480</v>
      </c>
      <c r="BG31" s="45" t="s">
        <v>481</v>
      </c>
      <c r="BH31" s="10" t="s">
        <v>483</v>
      </c>
    </row>
    <row r="32" spans="2:60" ht="17.100000000000001" hidden="1" customHeight="1" thickTop="1" x14ac:dyDescent="0.3">
      <c r="B32" s="742"/>
      <c r="C32" s="761"/>
      <c r="D32" s="755" t="s">
        <v>323</v>
      </c>
      <c r="E32" s="133" t="s">
        <v>696</v>
      </c>
      <c r="F32" s="134" t="s">
        <v>698</v>
      </c>
      <c r="G32" s="134" t="s">
        <v>700</v>
      </c>
      <c r="H32" s="311" t="str">
        <f>IF($G32="","",
VLOOKUP($G32,'Reference edited'!$D$245:$F$266,COLUMN('Reference edited'!$E$245)-COLUMN('Reference edited'!$D$245)+1,0))</f>
        <v>t</v>
      </c>
      <c r="I32" s="300">
        <v>10</v>
      </c>
      <c r="J32" s="136">
        <v>10</v>
      </c>
      <c r="K32" s="136">
        <v>10</v>
      </c>
      <c r="L32" s="136">
        <v>10</v>
      </c>
      <c r="M32" s="136">
        <v>10</v>
      </c>
      <c r="N32" s="136">
        <v>10</v>
      </c>
      <c r="O32" s="136">
        <v>10</v>
      </c>
      <c r="P32" s="136">
        <v>10</v>
      </c>
      <c r="Q32" s="136">
        <v>10</v>
      </c>
      <c r="R32" s="136">
        <v>10</v>
      </c>
      <c r="S32" s="136">
        <v>10</v>
      </c>
      <c r="T32" s="137">
        <v>10</v>
      </c>
      <c r="U32" s="195">
        <f t="shared" si="0"/>
        <v>120</v>
      </c>
      <c r="V32" s="323">
        <f>IF(I32="","",
I32*VLOOKUP($G32,'Reference edited'!$D$245:$F$266,COLUMN('Reference edited'!$F$245)-COLUMN('Reference edited'!$D$245)+1,0))</f>
        <v>0.15168960000000004</v>
      </c>
      <c r="W32" s="217">
        <f>IF(J32="","",
J32*VLOOKUP($G32,'Reference edited'!$D$245:$F$266,COLUMN('Reference edited'!$F$245)-COLUMN('Reference edited'!$D$245)+1,0))</f>
        <v>0.15168960000000004</v>
      </c>
      <c r="X32" s="217">
        <f>IF(K32="","",
K32*VLOOKUP($G32,'Reference edited'!$D$245:$F$266,COLUMN('Reference edited'!$F$245)-COLUMN('Reference edited'!$D$245)+1,0))</f>
        <v>0.15168960000000004</v>
      </c>
      <c r="Y32" s="217">
        <f>IF(L32="","",
L32*VLOOKUP($G32,'Reference edited'!$D$245:$F$266,COLUMN('Reference edited'!$F$245)-COLUMN('Reference edited'!$D$245)+1,0))</f>
        <v>0.15168960000000004</v>
      </c>
      <c r="Z32" s="217">
        <f>IF(M32="","",
M32*VLOOKUP($G32,'Reference edited'!$D$245:$F$266,COLUMN('Reference edited'!$F$245)-COLUMN('Reference edited'!$D$245)+1,0))</f>
        <v>0.15168960000000004</v>
      </c>
      <c r="AA32" s="217">
        <f>IF(N32="","",
N32*VLOOKUP($G32,'Reference edited'!$D$245:$F$266,COLUMN('Reference edited'!$F$245)-COLUMN('Reference edited'!$D$245)+1,0))</f>
        <v>0.15168960000000004</v>
      </c>
      <c r="AB32" s="217">
        <f>IF(O32="","",
O32*VLOOKUP($G32,'Reference edited'!$D$245:$F$266,COLUMN('Reference edited'!$F$245)-COLUMN('Reference edited'!$D$245)+1,0))</f>
        <v>0.15168960000000004</v>
      </c>
      <c r="AC32" s="217">
        <f>IF(P32="","",
P32*VLOOKUP($G32,'Reference edited'!$D$245:$F$266,COLUMN('Reference edited'!$F$245)-COLUMN('Reference edited'!$D$245)+1,0))</f>
        <v>0.15168960000000004</v>
      </c>
      <c r="AD32" s="217">
        <f>IF(Q32="","",
Q32*VLOOKUP($G32,'Reference edited'!$D$245:$F$266,COLUMN('Reference edited'!$F$245)-COLUMN('Reference edited'!$D$245)+1,0))</f>
        <v>0.15168960000000004</v>
      </c>
      <c r="AE32" s="217">
        <f>IF(R32="","",
R32*VLOOKUP($G32,'Reference edited'!$D$245:$F$266,COLUMN('Reference edited'!$F$245)-COLUMN('Reference edited'!$D$245)+1,0))</f>
        <v>0.15168960000000004</v>
      </c>
      <c r="AF32" s="217">
        <f>IF(S32="","",
S32*VLOOKUP($G32,'Reference edited'!$D$245:$F$266,COLUMN('Reference edited'!$F$245)-COLUMN('Reference edited'!$D$245)+1,0))</f>
        <v>0.15168960000000004</v>
      </c>
      <c r="AG32" s="324">
        <f>IF(T32="","",
T32*VLOOKUP($G32,'Reference edited'!$D$245:$F$266,COLUMN('Reference edited'!$F$245)-COLUMN('Reference edited'!$D$245)+1,0))</f>
        <v>0.15168960000000004</v>
      </c>
      <c r="AH32" s="221">
        <f>SUM(V32:AG32)</f>
        <v>1.8202752000000009</v>
      </c>
      <c r="AI32" s="329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1"/>
      <c r="AU32" s="341"/>
      <c r="AV32" s="329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1"/>
      <c r="BH32" s="341"/>
    </row>
    <row r="33" spans="2:60" ht="17.100000000000001" hidden="1" customHeight="1" x14ac:dyDescent="0.3">
      <c r="B33" s="742"/>
      <c r="C33" s="761"/>
      <c r="D33" s="755"/>
      <c r="E33" s="138" t="s">
        <v>697</v>
      </c>
      <c r="F33" s="117" t="s">
        <v>699</v>
      </c>
      <c r="G33" s="117" t="s">
        <v>587</v>
      </c>
      <c r="H33" s="309" t="str">
        <f>IF($G33="","",
VLOOKUP($G33,'Reference edited'!$D$245:$F$266,COLUMN('Reference edited'!$E$245)-COLUMN('Reference edited'!$D$245)+1,0))</f>
        <v>t</v>
      </c>
      <c r="I33" s="118">
        <v>20</v>
      </c>
      <c r="J33" s="119">
        <v>20</v>
      </c>
      <c r="K33" s="119">
        <v>20</v>
      </c>
      <c r="L33" s="119">
        <v>20</v>
      </c>
      <c r="M33" s="119">
        <v>20</v>
      </c>
      <c r="N33" s="119">
        <v>20</v>
      </c>
      <c r="O33" s="119">
        <v>20</v>
      </c>
      <c r="P33" s="119">
        <v>20</v>
      </c>
      <c r="Q33" s="119">
        <v>20</v>
      </c>
      <c r="R33" s="119">
        <v>20</v>
      </c>
      <c r="S33" s="119">
        <v>20</v>
      </c>
      <c r="T33" s="140">
        <v>20</v>
      </c>
      <c r="U33" s="195">
        <f t="shared" si="0"/>
        <v>240</v>
      </c>
      <c r="V33" s="212">
        <f>IF(I33="","",
I33*VLOOKUP($G33,'Reference edited'!$D$245:$F$266,COLUMN('Reference edited'!$F$245)-COLUMN('Reference edited'!$D$245)+1,0))</f>
        <v>3.7519360000000006</v>
      </c>
      <c r="W33" s="197">
        <f>IF(J33="","",
J33*VLOOKUP($G33,'Reference edited'!$D$245:$F$266,COLUMN('Reference edited'!$F$245)-COLUMN('Reference edited'!$D$245)+1,0))</f>
        <v>3.7519360000000006</v>
      </c>
      <c r="X33" s="197">
        <f>IF(K33="","",
K33*VLOOKUP($G33,'Reference edited'!$D$245:$F$266,COLUMN('Reference edited'!$F$245)-COLUMN('Reference edited'!$D$245)+1,0))</f>
        <v>3.7519360000000006</v>
      </c>
      <c r="Y33" s="197">
        <f>IF(L33="","",
L33*VLOOKUP($G33,'Reference edited'!$D$245:$F$266,COLUMN('Reference edited'!$F$245)-COLUMN('Reference edited'!$D$245)+1,0))</f>
        <v>3.7519360000000006</v>
      </c>
      <c r="Z33" s="197">
        <f>IF(M33="","",
M33*VLOOKUP($G33,'Reference edited'!$D$245:$F$266,COLUMN('Reference edited'!$F$245)-COLUMN('Reference edited'!$D$245)+1,0))</f>
        <v>3.7519360000000006</v>
      </c>
      <c r="AA33" s="197">
        <f>IF(N33="","",
N33*VLOOKUP($G33,'Reference edited'!$D$245:$F$266,COLUMN('Reference edited'!$F$245)-COLUMN('Reference edited'!$D$245)+1,0))</f>
        <v>3.7519360000000006</v>
      </c>
      <c r="AB33" s="197">
        <f>IF(O33="","",
O33*VLOOKUP($G33,'Reference edited'!$D$245:$F$266,COLUMN('Reference edited'!$F$245)-COLUMN('Reference edited'!$D$245)+1,0))</f>
        <v>3.7519360000000006</v>
      </c>
      <c r="AC33" s="197">
        <f>IF(P33="","",
P33*VLOOKUP($G33,'Reference edited'!$D$245:$F$266,COLUMN('Reference edited'!$F$245)-COLUMN('Reference edited'!$D$245)+1,0))</f>
        <v>3.7519360000000006</v>
      </c>
      <c r="AD33" s="197">
        <f>IF(Q33="","",
Q33*VLOOKUP($G33,'Reference edited'!$D$245:$F$266,COLUMN('Reference edited'!$F$245)-COLUMN('Reference edited'!$D$245)+1,0))</f>
        <v>3.7519360000000006</v>
      </c>
      <c r="AE33" s="197">
        <f>IF(R33="","",
R33*VLOOKUP($G33,'Reference edited'!$D$245:$F$266,COLUMN('Reference edited'!$F$245)-COLUMN('Reference edited'!$D$245)+1,0))</f>
        <v>3.7519360000000006</v>
      </c>
      <c r="AF33" s="197">
        <f>IF(S33="","",
S33*VLOOKUP($G33,'Reference edited'!$D$245:$F$266,COLUMN('Reference edited'!$F$245)-COLUMN('Reference edited'!$D$245)+1,0))</f>
        <v>3.7519360000000006</v>
      </c>
      <c r="AG33" s="198">
        <f>IF(T33="","",
T33*VLOOKUP($G33,'Reference edited'!$D$245:$F$266,COLUMN('Reference edited'!$F$245)-COLUMN('Reference edited'!$D$245)+1,0))</f>
        <v>3.7519360000000006</v>
      </c>
      <c r="AH33" s="199">
        <f t="shared" ref="AH33:AH41" si="10">SUM(V33:AG33)</f>
        <v>45.023232000000007</v>
      </c>
      <c r="AI33" s="332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4"/>
      <c r="AU33" s="342"/>
      <c r="AV33" s="332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4"/>
      <c r="BH33" s="342"/>
    </row>
    <row r="34" spans="2:60" ht="17.100000000000001" hidden="1" customHeight="1" x14ac:dyDescent="0.3">
      <c r="B34" s="742"/>
      <c r="C34" s="761"/>
      <c r="D34" s="755"/>
      <c r="E34" s="138"/>
      <c r="F34" s="117"/>
      <c r="G34" s="117"/>
      <c r="H34" s="309" t="str">
        <f>IF($G34="","",
VLOOKUP($G34,'Reference edited'!$D$245:$F$266,COLUMN('Reference edited'!$E$245)-COLUMN('Reference edited'!$D$245)+1,0))</f>
        <v/>
      </c>
      <c r="I34" s="118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40"/>
      <c r="U34" s="195">
        <f t="shared" si="0"/>
        <v>0</v>
      </c>
      <c r="V34" s="212" t="str">
        <f>IF(I34="","",
I34*VLOOKUP($G34,'Reference edited'!$D$245:$F$266,COLUMN('Reference edited'!$F$245)-COLUMN('Reference edited'!$D$245)+1,0))</f>
        <v/>
      </c>
      <c r="W34" s="197" t="str">
        <f>IF(J34="","",
J34*VLOOKUP($G34,'Reference edited'!$D$245:$F$266,COLUMN('Reference edited'!$F$245)-COLUMN('Reference edited'!$D$245)+1,0))</f>
        <v/>
      </c>
      <c r="X34" s="197" t="str">
        <f>IF(K34="","",
K34*VLOOKUP($G34,'Reference edited'!$D$245:$F$266,COLUMN('Reference edited'!$F$245)-COLUMN('Reference edited'!$D$245)+1,0))</f>
        <v/>
      </c>
      <c r="Y34" s="197" t="str">
        <f>IF(L34="","",
L34*VLOOKUP($G34,'Reference edited'!$D$245:$F$266,COLUMN('Reference edited'!$F$245)-COLUMN('Reference edited'!$D$245)+1,0))</f>
        <v/>
      </c>
      <c r="Z34" s="197" t="str">
        <f>IF(M34="","",
M34*VLOOKUP($G34,'Reference edited'!$D$245:$F$266,COLUMN('Reference edited'!$F$245)-COLUMN('Reference edited'!$D$245)+1,0))</f>
        <v/>
      </c>
      <c r="AA34" s="197" t="str">
        <f>IF(N34="","",
N34*VLOOKUP($G34,'Reference edited'!$D$245:$F$266,COLUMN('Reference edited'!$F$245)-COLUMN('Reference edited'!$D$245)+1,0))</f>
        <v/>
      </c>
      <c r="AB34" s="197" t="str">
        <f>IF(O34="","",
O34*VLOOKUP($G34,'Reference edited'!$D$245:$F$266,COLUMN('Reference edited'!$F$245)-COLUMN('Reference edited'!$D$245)+1,0))</f>
        <v/>
      </c>
      <c r="AC34" s="197" t="str">
        <f>IF(P34="","",
P34*VLOOKUP($G34,'Reference edited'!$D$245:$F$266,COLUMN('Reference edited'!$F$245)-COLUMN('Reference edited'!$D$245)+1,0))</f>
        <v/>
      </c>
      <c r="AD34" s="197" t="str">
        <f>IF(Q34="","",
Q34*VLOOKUP($G34,'Reference edited'!$D$245:$F$266,COLUMN('Reference edited'!$F$245)-COLUMN('Reference edited'!$D$245)+1,0))</f>
        <v/>
      </c>
      <c r="AE34" s="197" t="str">
        <f>IF(R34="","",
R34*VLOOKUP($G34,'Reference edited'!$D$245:$F$266,COLUMN('Reference edited'!$F$245)-COLUMN('Reference edited'!$D$245)+1,0))</f>
        <v/>
      </c>
      <c r="AF34" s="197" t="str">
        <f>IF(S34="","",
S34*VLOOKUP($G34,'Reference edited'!$D$245:$F$266,COLUMN('Reference edited'!$F$245)-COLUMN('Reference edited'!$D$245)+1,0))</f>
        <v/>
      </c>
      <c r="AG34" s="198" t="str">
        <f>IF(T34="","",
T34*VLOOKUP($G34,'Reference edited'!$D$245:$F$266,COLUMN('Reference edited'!$F$245)-COLUMN('Reference edited'!$D$245)+1,0))</f>
        <v/>
      </c>
      <c r="AH34" s="199">
        <f t="shared" si="10"/>
        <v>0</v>
      </c>
      <c r="AI34" s="332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4"/>
      <c r="AU34" s="342"/>
      <c r="AV34" s="332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4"/>
      <c r="BH34" s="342"/>
    </row>
    <row r="35" spans="2:60" ht="17.100000000000001" hidden="1" customHeight="1" x14ac:dyDescent="0.3">
      <c r="B35" s="742"/>
      <c r="C35" s="761"/>
      <c r="D35" s="755"/>
      <c r="E35" s="138"/>
      <c r="F35" s="117"/>
      <c r="G35" s="117"/>
      <c r="H35" s="309" t="str">
        <f>IF($G35="","",
VLOOKUP($G35,'Reference edited'!$D$245:$F$266,COLUMN('Reference edited'!$E$245)-COLUMN('Reference edited'!$D$245)+1,0))</f>
        <v/>
      </c>
      <c r="I35" s="118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40"/>
      <c r="U35" s="195">
        <f t="shared" si="0"/>
        <v>0</v>
      </c>
      <c r="V35" s="212" t="str">
        <f>IF(I35="","",
I35*VLOOKUP($G35,'Reference edited'!$D$245:$F$266,COLUMN('Reference edited'!$F$245)-COLUMN('Reference edited'!$D$245)+1,0))</f>
        <v/>
      </c>
      <c r="W35" s="197" t="str">
        <f>IF(J35="","",
J35*VLOOKUP($G35,'Reference edited'!$D$245:$F$266,COLUMN('Reference edited'!$F$245)-COLUMN('Reference edited'!$D$245)+1,0))</f>
        <v/>
      </c>
      <c r="X35" s="197" t="str">
        <f>IF(K35="","",
K35*VLOOKUP($G35,'Reference edited'!$D$245:$F$266,COLUMN('Reference edited'!$F$245)-COLUMN('Reference edited'!$D$245)+1,0))</f>
        <v/>
      </c>
      <c r="Y35" s="197" t="str">
        <f>IF(L35="","",
L35*VLOOKUP($G35,'Reference edited'!$D$245:$F$266,COLUMN('Reference edited'!$F$245)-COLUMN('Reference edited'!$D$245)+1,0))</f>
        <v/>
      </c>
      <c r="Z35" s="197" t="str">
        <f>IF(M35="","",
M35*VLOOKUP($G35,'Reference edited'!$D$245:$F$266,COLUMN('Reference edited'!$F$245)-COLUMN('Reference edited'!$D$245)+1,0))</f>
        <v/>
      </c>
      <c r="AA35" s="197" t="str">
        <f>IF(N35="","",
N35*VLOOKUP($G35,'Reference edited'!$D$245:$F$266,COLUMN('Reference edited'!$F$245)-COLUMN('Reference edited'!$D$245)+1,0))</f>
        <v/>
      </c>
      <c r="AB35" s="197" t="str">
        <f>IF(O35="","",
O35*VLOOKUP($G35,'Reference edited'!$D$245:$F$266,COLUMN('Reference edited'!$F$245)-COLUMN('Reference edited'!$D$245)+1,0))</f>
        <v/>
      </c>
      <c r="AC35" s="197" t="str">
        <f>IF(P35="","",
P35*VLOOKUP($G35,'Reference edited'!$D$245:$F$266,COLUMN('Reference edited'!$F$245)-COLUMN('Reference edited'!$D$245)+1,0))</f>
        <v/>
      </c>
      <c r="AD35" s="197" t="str">
        <f>IF(Q35="","",
Q35*VLOOKUP($G35,'Reference edited'!$D$245:$F$266,COLUMN('Reference edited'!$F$245)-COLUMN('Reference edited'!$D$245)+1,0))</f>
        <v/>
      </c>
      <c r="AE35" s="197" t="str">
        <f>IF(R35="","",
R35*VLOOKUP($G35,'Reference edited'!$D$245:$F$266,COLUMN('Reference edited'!$F$245)-COLUMN('Reference edited'!$D$245)+1,0))</f>
        <v/>
      </c>
      <c r="AF35" s="197" t="str">
        <f>IF(S35="","",
S35*VLOOKUP($G35,'Reference edited'!$D$245:$F$266,COLUMN('Reference edited'!$F$245)-COLUMN('Reference edited'!$D$245)+1,0))</f>
        <v/>
      </c>
      <c r="AG35" s="198" t="str">
        <f>IF(T35="","",
T35*VLOOKUP($G35,'Reference edited'!$D$245:$F$266,COLUMN('Reference edited'!$F$245)-COLUMN('Reference edited'!$D$245)+1,0))</f>
        <v/>
      </c>
      <c r="AH35" s="199">
        <f t="shared" si="10"/>
        <v>0</v>
      </c>
      <c r="AI35" s="332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4"/>
      <c r="AU35" s="342"/>
      <c r="AV35" s="332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4"/>
      <c r="BH35" s="342"/>
    </row>
    <row r="36" spans="2:60" ht="17.100000000000001" hidden="1" customHeight="1" x14ac:dyDescent="0.3">
      <c r="B36" s="742"/>
      <c r="C36" s="761"/>
      <c r="D36" s="755"/>
      <c r="E36" s="138"/>
      <c r="F36" s="117"/>
      <c r="G36" s="117"/>
      <c r="H36" s="309" t="str">
        <f>IF($G36="","",
VLOOKUP($G36,'Reference edited'!$D$245:$F$266,COLUMN('Reference edited'!$E$245)-COLUMN('Reference edited'!$D$245)+1,0))</f>
        <v/>
      </c>
      <c r="I36" s="118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40"/>
      <c r="U36" s="195">
        <f t="shared" si="0"/>
        <v>0</v>
      </c>
      <c r="V36" s="212" t="str">
        <f>IF(I36="","",
I36*VLOOKUP($G36,'Reference edited'!$D$245:$F$266,COLUMN('Reference edited'!$F$245)-COLUMN('Reference edited'!$D$245)+1,0))</f>
        <v/>
      </c>
      <c r="W36" s="197" t="str">
        <f>IF(J36="","",
J36*VLOOKUP($G36,'Reference edited'!$D$245:$F$266,COLUMN('Reference edited'!$F$245)-COLUMN('Reference edited'!$D$245)+1,0))</f>
        <v/>
      </c>
      <c r="X36" s="197" t="str">
        <f>IF(K36="","",
K36*VLOOKUP($G36,'Reference edited'!$D$245:$F$266,COLUMN('Reference edited'!$F$245)-COLUMN('Reference edited'!$D$245)+1,0))</f>
        <v/>
      </c>
      <c r="Y36" s="197" t="str">
        <f>IF(L36="","",
L36*VLOOKUP($G36,'Reference edited'!$D$245:$F$266,COLUMN('Reference edited'!$F$245)-COLUMN('Reference edited'!$D$245)+1,0))</f>
        <v/>
      </c>
      <c r="Z36" s="197" t="str">
        <f>IF(M36="","",
M36*VLOOKUP($G36,'Reference edited'!$D$245:$F$266,COLUMN('Reference edited'!$F$245)-COLUMN('Reference edited'!$D$245)+1,0))</f>
        <v/>
      </c>
      <c r="AA36" s="197" t="str">
        <f>IF(N36="","",
N36*VLOOKUP($G36,'Reference edited'!$D$245:$F$266,COLUMN('Reference edited'!$F$245)-COLUMN('Reference edited'!$D$245)+1,0))</f>
        <v/>
      </c>
      <c r="AB36" s="197" t="str">
        <f>IF(O36="","",
O36*VLOOKUP($G36,'Reference edited'!$D$245:$F$266,COLUMN('Reference edited'!$F$245)-COLUMN('Reference edited'!$D$245)+1,0))</f>
        <v/>
      </c>
      <c r="AC36" s="197" t="str">
        <f>IF(P36="","",
P36*VLOOKUP($G36,'Reference edited'!$D$245:$F$266,COLUMN('Reference edited'!$F$245)-COLUMN('Reference edited'!$D$245)+1,0))</f>
        <v/>
      </c>
      <c r="AD36" s="197" t="str">
        <f>IF(Q36="","",
Q36*VLOOKUP($G36,'Reference edited'!$D$245:$F$266,COLUMN('Reference edited'!$F$245)-COLUMN('Reference edited'!$D$245)+1,0))</f>
        <v/>
      </c>
      <c r="AE36" s="197" t="str">
        <f>IF(R36="","",
R36*VLOOKUP($G36,'Reference edited'!$D$245:$F$266,COLUMN('Reference edited'!$F$245)-COLUMN('Reference edited'!$D$245)+1,0))</f>
        <v/>
      </c>
      <c r="AF36" s="197" t="str">
        <f>IF(S36="","",
S36*VLOOKUP($G36,'Reference edited'!$D$245:$F$266,COLUMN('Reference edited'!$F$245)-COLUMN('Reference edited'!$D$245)+1,0))</f>
        <v/>
      </c>
      <c r="AG36" s="198" t="str">
        <f>IF(T36="","",
T36*VLOOKUP($G36,'Reference edited'!$D$245:$F$266,COLUMN('Reference edited'!$F$245)-COLUMN('Reference edited'!$D$245)+1,0))</f>
        <v/>
      </c>
      <c r="AH36" s="199">
        <f t="shared" si="10"/>
        <v>0</v>
      </c>
      <c r="AI36" s="332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4"/>
      <c r="AU36" s="342"/>
      <c r="AV36" s="332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4"/>
      <c r="BH36" s="342"/>
    </row>
    <row r="37" spans="2:60" ht="17.100000000000001" hidden="1" customHeight="1" x14ac:dyDescent="0.3">
      <c r="B37" s="742"/>
      <c r="C37" s="761"/>
      <c r="D37" s="755"/>
      <c r="E37" s="141"/>
      <c r="F37" s="117"/>
      <c r="G37" s="142"/>
      <c r="H37" s="310" t="str">
        <f>IF($G37="","",
VLOOKUP($G37,'Reference edited'!$D$245:$F$266,COLUMN('Reference edited'!$E$245)-COLUMN('Reference edited'!$D$245)+1,0))</f>
        <v/>
      </c>
      <c r="I37" s="301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5"/>
      <c r="U37" s="225">
        <f t="shared" si="0"/>
        <v>0</v>
      </c>
      <c r="V37" s="213" t="str">
        <f>IF(I37="","",
I37*VLOOKUP($G37,'Reference edited'!$D$245:$F$266,COLUMN('Reference edited'!$F$245)-COLUMN('Reference edited'!$D$245)+1,0))</f>
        <v/>
      </c>
      <c r="W37" s="214" t="str">
        <f>IF(J37="","",
J37*VLOOKUP($G37,'Reference edited'!$D$245:$F$266,COLUMN('Reference edited'!$F$245)-COLUMN('Reference edited'!$D$245)+1,0))</f>
        <v/>
      </c>
      <c r="X37" s="214" t="str">
        <f>IF(K37="","",
K37*VLOOKUP($G37,'Reference edited'!$D$245:$F$266,COLUMN('Reference edited'!$F$245)-COLUMN('Reference edited'!$D$245)+1,0))</f>
        <v/>
      </c>
      <c r="Y37" s="214" t="str">
        <f>IF(L37="","",
L37*VLOOKUP($G37,'Reference edited'!$D$245:$F$266,COLUMN('Reference edited'!$F$245)-COLUMN('Reference edited'!$D$245)+1,0))</f>
        <v/>
      </c>
      <c r="Z37" s="214" t="str">
        <f>IF(M37="","",
M37*VLOOKUP($G37,'Reference edited'!$D$245:$F$266,COLUMN('Reference edited'!$F$245)-COLUMN('Reference edited'!$D$245)+1,0))</f>
        <v/>
      </c>
      <c r="AA37" s="214" t="str">
        <f>IF(N37="","",
N37*VLOOKUP($G37,'Reference edited'!$D$245:$F$266,COLUMN('Reference edited'!$F$245)-COLUMN('Reference edited'!$D$245)+1,0))</f>
        <v/>
      </c>
      <c r="AB37" s="214" t="str">
        <f>IF(O37="","",
O37*VLOOKUP($G37,'Reference edited'!$D$245:$F$266,COLUMN('Reference edited'!$F$245)-COLUMN('Reference edited'!$D$245)+1,0))</f>
        <v/>
      </c>
      <c r="AC37" s="214" t="str">
        <f>IF(P37="","",
P37*VLOOKUP($G37,'Reference edited'!$D$245:$F$266,COLUMN('Reference edited'!$F$245)-COLUMN('Reference edited'!$D$245)+1,0))</f>
        <v/>
      </c>
      <c r="AD37" s="214" t="str">
        <f>IF(Q37="","",
Q37*VLOOKUP($G37,'Reference edited'!$D$245:$F$266,COLUMN('Reference edited'!$F$245)-COLUMN('Reference edited'!$D$245)+1,0))</f>
        <v/>
      </c>
      <c r="AE37" s="214" t="str">
        <f>IF(R37="","",
R37*VLOOKUP($G37,'Reference edited'!$D$245:$F$266,COLUMN('Reference edited'!$F$245)-COLUMN('Reference edited'!$D$245)+1,0))</f>
        <v/>
      </c>
      <c r="AF37" s="214" t="str">
        <f>IF(S37="","",
S37*VLOOKUP($G37,'Reference edited'!$D$245:$F$266,COLUMN('Reference edited'!$F$245)-COLUMN('Reference edited'!$D$245)+1,0))</f>
        <v/>
      </c>
      <c r="AG37" s="325" t="str">
        <f>IF(T37="","",
T37*VLOOKUP($G37,'Reference edited'!$D$245:$F$266,COLUMN('Reference edited'!$F$245)-COLUMN('Reference edited'!$D$245)+1,0))</f>
        <v/>
      </c>
      <c r="AH37" s="215">
        <f t="shared" si="10"/>
        <v>0</v>
      </c>
      <c r="AI37" s="335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7"/>
      <c r="AU37" s="343"/>
      <c r="AV37" s="335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7"/>
      <c r="BH37" s="343"/>
    </row>
    <row r="38" spans="2:60" ht="17.100000000000001" hidden="1" customHeight="1" x14ac:dyDescent="0.3">
      <c r="B38" s="742"/>
      <c r="C38" s="761"/>
      <c r="D38" s="770" t="s">
        <v>325</v>
      </c>
      <c r="E38" s="146" t="s">
        <v>701</v>
      </c>
      <c r="F38" s="127" t="s">
        <v>702</v>
      </c>
      <c r="G38" s="128"/>
      <c r="H38" s="308" t="str">
        <f>IF($F38="","",
VLOOKUP($F38,'Reference edited'!$C$267:$F$268,COLUMN('Reference edited'!$E$267)-COLUMN('Reference edited'!$C$267)+1,0))</f>
        <v>t</v>
      </c>
      <c r="I38" s="129">
        <v>30</v>
      </c>
      <c r="J38" s="148">
        <v>30</v>
      </c>
      <c r="K38" s="148">
        <v>30</v>
      </c>
      <c r="L38" s="148">
        <v>30</v>
      </c>
      <c r="M38" s="148">
        <v>30</v>
      </c>
      <c r="N38" s="148">
        <v>30</v>
      </c>
      <c r="O38" s="148">
        <v>30</v>
      </c>
      <c r="P38" s="148">
        <v>30</v>
      </c>
      <c r="Q38" s="148">
        <v>30</v>
      </c>
      <c r="R38" s="148">
        <v>30</v>
      </c>
      <c r="S38" s="148">
        <v>30</v>
      </c>
      <c r="T38" s="149">
        <v>30</v>
      </c>
      <c r="U38" s="205">
        <f t="shared" si="0"/>
        <v>360</v>
      </c>
      <c r="V38" s="206">
        <f>IF(I38="","",
I38*VLOOKUP($F38,'Reference edited'!$C$267:$F$268,COLUMN('Reference edited'!$F$267)-COLUMN('Reference edited'!$C$267)+1,0))</f>
        <v>87.936000000000007</v>
      </c>
      <c r="W38" s="207">
        <f>IF(J38="","",
J38*VLOOKUP($F38,'Reference edited'!$C$267:$F$268,COLUMN('Reference edited'!$F$267)-COLUMN('Reference edited'!$C$267)+1,0))</f>
        <v>87.936000000000007</v>
      </c>
      <c r="X38" s="207">
        <f>IF(K38="","",
K38*VLOOKUP($F38,'Reference edited'!$C$267:$F$268,COLUMN('Reference edited'!$F$267)-COLUMN('Reference edited'!$C$267)+1,0))</f>
        <v>87.936000000000007</v>
      </c>
      <c r="Y38" s="207">
        <f>IF(L38="","",
L38*VLOOKUP($F38,'Reference edited'!$C$267:$F$268,COLUMN('Reference edited'!$F$267)-COLUMN('Reference edited'!$C$267)+1,0))</f>
        <v>87.936000000000007</v>
      </c>
      <c r="Z38" s="207">
        <f>IF(M38="","",
M38*VLOOKUP($F38,'Reference edited'!$C$267:$F$268,COLUMN('Reference edited'!$F$267)-COLUMN('Reference edited'!$C$267)+1,0))</f>
        <v>87.936000000000007</v>
      </c>
      <c r="AA38" s="207">
        <f>IF(N38="","",
N38*VLOOKUP($F38,'Reference edited'!$C$267:$F$268,COLUMN('Reference edited'!$F$267)-COLUMN('Reference edited'!$C$267)+1,0))</f>
        <v>87.936000000000007</v>
      </c>
      <c r="AB38" s="207">
        <f>IF(O38="","",
O38*VLOOKUP($F38,'Reference edited'!$C$267:$F$268,COLUMN('Reference edited'!$F$267)-COLUMN('Reference edited'!$C$267)+1,0))</f>
        <v>87.936000000000007</v>
      </c>
      <c r="AC38" s="207">
        <f>IF(P38="","",
P38*VLOOKUP($F38,'Reference edited'!$C$267:$F$268,COLUMN('Reference edited'!$F$267)-COLUMN('Reference edited'!$C$267)+1,0))</f>
        <v>87.936000000000007</v>
      </c>
      <c r="AD38" s="207">
        <f>IF(Q38="","",
Q38*VLOOKUP($F38,'Reference edited'!$C$267:$F$268,COLUMN('Reference edited'!$F$267)-COLUMN('Reference edited'!$C$267)+1,0))</f>
        <v>87.936000000000007</v>
      </c>
      <c r="AE38" s="207">
        <f>IF(R38="","",
R38*VLOOKUP($F38,'Reference edited'!$C$267:$F$268,COLUMN('Reference edited'!$F$267)-COLUMN('Reference edited'!$C$267)+1,0))</f>
        <v>87.936000000000007</v>
      </c>
      <c r="AF38" s="207">
        <f>IF(S38="","",
S38*VLOOKUP($F38,'Reference edited'!$C$267:$F$268,COLUMN('Reference edited'!$F$267)-COLUMN('Reference edited'!$C$267)+1,0))</f>
        <v>87.936000000000007</v>
      </c>
      <c r="AG38" s="208">
        <f>IF(T38="","",
T38*VLOOKUP($F38,'Reference edited'!$C$267:$F$268,COLUMN('Reference edited'!$F$267)-COLUMN('Reference edited'!$C$267)+1,0))</f>
        <v>87.936000000000007</v>
      </c>
      <c r="AH38" s="209">
        <f t="shared" si="10"/>
        <v>1055.2320000000002</v>
      </c>
      <c r="AI38" s="329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1"/>
      <c r="AU38" s="344"/>
      <c r="AV38" s="329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1"/>
      <c r="BH38" s="344"/>
    </row>
    <row r="39" spans="2:60" ht="17.100000000000001" hidden="1" customHeight="1" x14ac:dyDescent="0.3">
      <c r="B39" s="742"/>
      <c r="C39" s="761"/>
      <c r="D39" s="771"/>
      <c r="E39" s="150"/>
      <c r="F39" s="122"/>
      <c r="G39" s="132"/>
      <c r="H39" s="396" t="str">
        <f>IF($F39="","",
VLOOKUP($F39,'Reference edited'!$C$267:$F$268,COLUMN('Reference edited'!$E$267)-COLUMN('Reference edited'!$C$267)+1,0))</f>
        <v/>
      </c>
      <c r="I39" s="123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52"/>
      <c r="U39" s="201">
        <f t="shared" si="0"/>
        <v>0</v>
      </c>
      <c r="V39" s="213" t="str">
        <f>IF(I39="","",
I39*VLOOKUP($F39,'Reference edited'!$C$267:$F$268,COLUMN('Reference edited'!$F$267)-COLUMN('Reference edited'!$C$267)+1,0))</f>
        <v/>
      </c>
      <c r="W39" s="214" t="str">
        <f>IF(J39="","",
J39*VLOOKUP($F39,'Reference edited'!$C$267:$F$268,COLUMN('Reference edited'!$F$267)-COLUMN('Reference edited'!$C$267)+1,0))</f>
        <v/>
      </c>
      <c r="X39" s="214" t="str">
        <f>IF(K39="","",
K39*VLOOKUP($F39,'Reference edited'!$C$267:$F$268,COLUMN('Reference edited'!$F$267)-COLUMN('Reference edited'!$C$267)+1,0))</f>
        <v/>
      </c>
      <c r="Y39" s="214" t="str">
        <f>IF(L39="","",
L39*VLOOKUP($F39,'Reference edited'!$C$267:$F$268,COLUMN('Reference edited'!$F$267)-COLUMN('Reference edited'!$C$267)+1,0))</f>
        <v/>
      </c>
      <c r="Z39" s="214" t="str">
        <f>IF(M39="","",
M39*VLOOKUP($F39,'Reference edited'!$C$267:$F$268,COLUMN('Reference edited'!$F$267)-COLUMN('Reference edited'!$C$267)+1,0))</f>
        <v/>
      </c>
      <c r="AA39" s="214" t="str">
        <f>IF(N39="","",
N39*VLOOKUP($F39,'Reference edited'!$C$267:$F$268,COLUMN('Reference edited'!$F$267)-COLUMN('Reference edited'!$C$267)+1,0))</f>
        <v/>
      </c>
      <c r="AB39" s="214" t="str">
        <f>IF(O39="","",
O39*VLOOKUP($F39,'Reference edited'!$C$267:$F$268,COLUMN('Reference edited'!$F$267)-COLUMN('Reference edited'!$C$267)+1,0))</f>
        <v/>
      </c>
      <c r="AC39" s="214" t="str">
        <f>IF(P39="","",
P39*VLOOKUP($F39,'Reference edited'!$C$267:$F$268,COLUMN('Reference edited'!$F$267)-COLUMN('Reference edited'!$C$267)+1,0))</f>
        <v/>
      </c>
      <c r="AD39" s="214" t="str">
        <f>IF(Q39="","",
Q39*VLOOKUP($F39,'Reference edited'!$C$267:$F$268,COLUMN('Reference edited'!$F$267)-COLUMN('Reference edited'!$C$267)+1,0))</f>
        <v/>
      </c>
      <c r="AE39" s="214" t="str">
        <f>IF(R39="","",
R39*VLOOKUP($F39,'Reference edited'!$C$267:$F$268,COLUMN('Reference edited'!$F$267)-COLUMN('Reference edited'!$C$267)+1,0))</f>
        <v/>
      </c>
      <c r="AF39" s="214" t="str">
        <f>IF(S39="","",
S39*VLOOKUP($F39,'Reference edited'!$C$267:$F$268,COLUMN('Reference edited'!$F$267)-COLUMN('Reference edited'!$C$267)+1,0))</f>
        <v/>
      </c>
      <c r="AG39" s="325" t="str">
        <f>IF(T39="","",
T39*VLOOKUP($F39,'Reference edited'!$C$267:$F$268,COLUMN('Reference edited'!$F$267)-COLUMN('Reference edited'!$C$267)+1,0))</f>
        <v/>
      </c>
      <c r="AH39" s="215">
        <f t="shared" si="10"/>
        <v>0</v>
      </c>
      <c r="AI39" s="338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40"/>
      <c r="AU39" s="345"/>
      <c r="AV39" s="338"/>
      <c r="AW39" s="339"/>
      <c r="AX39" s="339"/>
      <c r="AY39" s="339"/>
      <c r="AZ39" s="339"/>
      <c r="BA39" s="339"/>
      <c r="BB39" s="339"/>
      <c r="BC39" s="339"/>
      <c r="BD39" s="339"/>
      <c r="BE39" s="339"/>
      <c r="BF39" s="339"/>
      <c r="BG39" s="340"/>
      <c r="BH39" s="345"/>
    </row>
    <row r="40" spans="2:60" ht="17.100000000000001" hidden="1" customHeight="1" x14ac:dyDescent="0.3">
      <c r="B40" s="742"/>
      <c r="C40" s="761"/>
      <c r="D40" s="755" t="s">
        <v>288</v>
      </c>
      <c r="E40" s="153"/>
      <c r="F40" s="130"/>
      <c r="G40" s="112"/>
      <c r="H40" s="308" t="str">
        <f>IF($G40="","",
VLOOKUP($G40,'Reference edited'!$D$280:$H$281,COLUMN('Reference edited'!$E$280)-COLUMN('Reference edited'!$D$280)+1,0))</f>
        <v/>
      </c>
      <c r="I40" s="113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55"/>
      <c r="U40" s="189">
        <f t="shared" si="0"/>
        <v>0</v>
      </c>
      <c r="V40" s="206" t="str">
        <f>IF(I40="","",
I40*VLOOKUP($G40,'Reference edited'!$D$280:$H$281,COLUMN('Reference edited'!$F$280)-COLUMN('Reference edited'!$D$280)+1,0))</f>
        <v/>
      </c>
      <c r="W40" s="207" t="str">
        <f>IF(J40="","",
J40*VLOOKUP($G40,'Reference edited'!$D$280:$H$281,COLUMN('Reference edited'!$F$280)-COLUMN('Reference edited'!$D$280)+1,0))</f>
        <v/>
      </c>
      <c r="X40" s="207" t="str">
        <f>IF(K40="","",
K40*VLOOKUP($G40,'Reference edited'!$D$280:$H$281,COLUMN('Reference edited'!$F$280)-COLUMN('Reference edited'!$D$280)+1,0))</f>
        <v/>
      </c>
      <c r="Y40" s="207" t="str">
        <f>IF(L40="","",
L40*VLOOKUP($G40,'Reference edited'!$D$280:$H$281,COLUMN('Reference edited'!$F$280)-COLUMN('Reference edited'!$D$280)+1,0))</f>
        <v/>
      </c>
      <c r="Z40" s="207" t="str">
        <f>IF(M40="","",
M40*VLOOKUP($G40,'Reference edited'!$D$280:$H$281,COLUMN('Reference edited'!$F$280)-COLUMN('Reference edited'!$D$280)+1,0))</f>
        <v/>
      </c>
      <c r="AA40" s="207" t="str">
        <f>IF(N40="","",
N40*VLOOKUP($G40,'Reference edited'!$D$280:$H$281,COLUMN('Reference edited'!$F$280)-COLUMN('Reference edited'!$D$280)+1,0))</f>
        <v/>
      </c>
      <c r="AB40" s="207" t="str">
        <f>IF(O40="","",
O40*VLOOKUP($G40,'Reference edited'!$D$280:$H$281,COLUMN('Reference edited'!$F$280)-COLUMN('Reference edited'!$D$280)+1,0))</f>
        <v/>
      </c>
      <c r="AC40" s="207" t="str">
        <f>IF(P40="","",
P40*VLOOKUP($G40,'Reference edited'!$D$280:$H$281,COLUMN('Reference edited'!$F$280)-COLUMN('Reference edited'!$D$280)+1,0))</f>
        <v/>
      </c>
      <c r="AD40" s="207" t="str">
        <f>IF(Q40="","",
Q40*VLOOKUP($G40,'Reference edited'!$D$280:$H$281,COLUMN('Reference edited'!$F$280)-COLUMN('Reference edited'!$D$280)+1,0))</f>
        <v/>
      </c>
      <c r="AE40" s="207" t="str">
        <f>IF(R40="","",
R40*VLOOKUP($G40,'Reference edited'!$D$280:$H$281,COLUMN('Reference edited'!$F$280)-COLUMN('Reference edited'!$D$280)+1,0))</f>
        <v/>
      </c>
      <c r="AF40" s="207" t="str">
        <f>IF(S40="","",
S40*VLOOKUP($G40,'Reference edited'!$D$280:$H$281,COLUMN('Reference edited'!$F$280)-COLUMN('Reference edited'!$D$280)+1,0))</f>
        <v/>
      </c>
      <c r="AG40" s="220" t="str">
        <f>IF(T40="","",
T40*VLOOKUP($G40,'Reference edited'!$D$280:$H$281,COLUMN('Reference edited'!$F$280)-COLUMN('Reference edited'!$D$280)+1,0))</f>
        <v/>
      </c>
      <c r="AH40" s="209">
        <f t="shared" si="10"/>
        <v>0</v>
      </c>
      <c r="AI40" s="206" t="str">
        <f>IF(I40="","",
I40*VLOOKUP($G40,'Reference edited'!$D$280:$H$281,COLUMN('Reference edited'!$G$280)-COLUMN('Reference edited'!$D$280)+1,0))</f>
        <v/>
      </c>
      <c r="AJ40" s="207" t="str">
        <f>IF(J40="","",
J40*VLOOKUP($G40,'Reference edited'!$D$280:$H$281,COLUMN('Reference edited'!$G$280)-COLUMN('Reference edited'!$D$280)+1,0))</f>
        <v/>
      </c>
      <c r="AK40" s="207" t="str">
        <f>IF(K40="","",
K40*VLOOKUP($G40,'Reference edited'!$D$280:$H$281,COLUMN('Reference edited'!$G$280)-COLUMN('Reference edited'!$D$280)+1,0))</f>
        <v/>
      </c>
      <c r="AL40" s="207" t="str">
        <f>IF(L40="","",
L40*VLOOKUP($G40,'Reference edited'!$D$280:$H$281,COLUMN('Reference edited'!$G$280)-COLUMN('Reference edited'!$D$280)+1,0))</f>
        <v/>
      </c>
      <c r="AM40" s="207" t="str">
        <f>IF(M40="","",
M40*VLOOKUP($G40,'Reference edited'!$D$280:$H$281,COLUMN('Reference edited'!$G$280)-COLUMN('Reference edited'!$D$280)+1,0))</f>
        <v/>
      </c>
      <c r="AN40" s="207" t="str">
        <f>IF(N40="","",
N40*VLOOKUP($G40,'Reference edited'!$D$280:$H$281,COLUMN('Reference edited'!$G$280)-COLUMN('Reference edited'!$D$280)+1,0))</f>
        <v/>
      </c>
      <c r="AO40" s="207" t="str">
        <f>IF(O40="","",
O40*VLOOKUP($G40,'Reference edited'!$D$280:$H$281,COLUMN('Reference edited'!$G$280)-COLUMN('Reference edited'!$D$280)+1,0))</f>
        <v/>
      </c>
      <c r="AP40" s="207" t="str">
        <f>IF(P40="","",
P40*VLOOKUP($G40,'Reference edited'!$D$280:$H$281,COLUMN('Reference edited'!$G$280)-COLUMN('Reference edited'!$D$280)+1,0))</f>
        <v/>
      </c>
      <c r="AQ40" s="207" t="str">
        <f>IF(Q40="","",
Q40*VLOOKUP($G40,'Reference edited'!$D$280:$H$281,COLUMN('Reference edited'!$G$280)-COLUMN('Reference edited'!$D$280)+1,0))</f>
        <v/>
      </c>
      <c r="AR40" s="207" t="str">
        <f>IF(R40="","",
R40*VLOOKUP($G40,'Reference edited'!$D$280:$H$281,COLUMN('Reference edited'!$G$280)-COLUMN('Reference edited'!$D$280)+1,0))</f>
        <v/>
      </c>
      <c r="AS40" s="207" t="str">
        <f>IF(S40="","",
S40*VLOOKUP($G40,'Reference edited'!$D$280:$H$281,COLUMN('Reference edited'!$G$280)-COLUMN('Reference edited'!$D$280)+1,0))</f>
        <v/>
      </c>
      <c r="AT40" s="220" t="str">
        <f>IF(T40="","",
T40*VLOOKUP($G40,'Reference edited'!$D$280:$H$281,COLUMN('Reference edited'!$G$280)-COLUMN('Reference edited'!$D$280)+1,0))</f>
        <v/>
      </c>
      <c r="AU40" s="193">
        <f t="shared" ref="AU40:AU41" si="11">SUM(AI40:AT40)</f>
        <v>0</v>
      </c>
      <c r="AV40" s="206" t="str">
        <f>IF(I40="","",
I40*VLOOKUP($G40,'Reference edited'!$D$280:$H$281,COLUMN('Reference edited'!$H$280)-COLUMN('Reference edited'!$D$280)+1,0))</f>
        <v/>
      </c>
      <c r="AW40" s="207" t="str">
        <f>IF(J40="","",
J40*VLOOKUP($G40,'Reference edited'!$D$280:$H$281,COLUMN('Reference edited'!$H$280)-COLUMN('Reference edited'!$D$280)+1,0))</f>
        <v/>
      </c>
      <c r="AX40" s="207" t="str">
        <f>IF(K40="","",
K40*VLOOKUP($G40,'Reference edited'!$D$280:$H$281,COLUMN('Reference edited'!$H$280)-COLUMN('Reference edited'!$D$280)+1,0))</f>
        <v/>
      </c>
      <c r="AY40" s="207" t="str">
        <f>IF(L40="","",
L40*VLOOKUP($G40,'Reference edited'!$D$280:$H$281,COLUMN('Reference edited'!$H$280)-COLUMN('Reference edited'!$D$280)+1,0))</f>
        <v/>
      </c>
      <c r="AZ40" s="207" t="str">
        <f>IF(M40="","",
M40*VLOOKUP($G40,'Reference edited'!$D$280:$H$281,COLUMN('Reference edited'!$H$280)-COLUMN('Reference edited'!$D$280)+1,0))</f>
        <v/>
      </c>
      <c r="BA40" s="207" t="str">
        <f>IF(N40="","",
N40*VLOOKUP($G40,'Reference edited'!$D$280:$H$281,COLUMN('Reference edited'!$H$280)-COLUMN('Reference edited'!$D$280)+1,0))</f>
        <v/>
      </c>
      <c r="BB40" s="207" t="str">
        <f>IF(O40="","",
O40*VLOOKUP($G40,'Reference edited'!$D$280:$H$281,COLUMN('Reference edited'!$H$280)-COLUMN('Reference edited'!$D$280)+1,0))</f>
        <v/>
      </c>
      <c r="BC40" s="207" t="str">
        <f>IF(P40="","",
P40*VLOOKUP($G40,'Reference edited'!$D$280:$H$281,COLUMN('Reference edited'!$H$280)-COLUMN('Reference edited'!$D$280)+1,0))</f>
        <v/>
      </c>
      <c r="BD40" s="207" t="str">
        <f>IF(Q40="","",
Q40*VLOOKUP($G40,'Reference edited'!$D$280:$H$281,COLUMN('Reference edited'!$H$280)-COLUMN('Reference edited'!$D$280)+1,0))</f>
        <v/>
      </c>
      <c r="BE40" s="207" t="str">
        <f>IF(R40="","",
R40*VLOOKUP($G40,'Reference edited'!$D$280:$H$281,COLUMN('Reference edited'!$H$280)-COLUMN('Reference edited'!$D$280)+1,0))</f>
        <v/>
      </c>
      <c r="BF40" s="207" t="str">
        <f>IF(S40="","",
S40*VLOOKUP($G40,'Reference edited'!$D$280:$H$281,COLUMN('Reference edited'!$H$280)-COLUMN('Reference edited'!$D$280)+1,0))</f>
        <v/>
      </c>
      <c r="BG40" s="220" t="str">
        <f>IF(T40="","",
T40*VLOOKUP($G40,'Reference edited'!$D$280:$H$281,COLUMN('Reference edited'!$H$280)-COLUMN('Reference edited'!$D$280)+1,0))</f>
        <v/>
      </c>
      <c r="BH40" s="193">
        <f t="shared" ref="BH40:BH41" si="12">SUM(AV40:BG40)</f>
        <v>0</v>
      </c>
    </row>
    <row r="41" spans="2:60" ht="16.7" hidden="1" customHeight="1" thickBot="1" x14ac:dyDescent="0.35">
      <c r="B41" s="742"/>
      <c r="C41" s="762"/>
      <c r="D41" s="755"/>
      <c r="E41" s="150"/>
      <c r="F41" s="132"/>
      <c r="G41" s="122"/>
      <c r="H41" s="307" t="str">
        <f>IF($G41="","",
VLOOKUP($G41,'Reference edited'!$D$280:$H$281,COLUMN('Reference edited'!$E$280)-COLUMN('Reference edited'!$D$280)+1,0))</f>
        <v/>
      </c>
      <c r="I41" s="123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52"/>
      <c r="U41" s="201">
        <f t="shared" si="0"/>
        <v>0</v>
      </c>
      <c r="V41" s="326" t="str">
        <f>IF(I41="","",
I41*VLOOKUP($G41,'Reference edited'!$D$280:$H$281,COLUMN('Reference edited'!$F$280)-COLUMN('Reference edited'!$D$280)+1,0))</f>
        <v/>
      </c>
      <c r="W41" s="327" t="str">
        <f>IF(J41="","",
J41*VLOOKUP($G41,'Reference edited'!$D$280:$H$281,COLUMN('Reference edited'!$F$280)-COLUMN('Reference edited'!$D$280)+1,0))</f>
        <v/>
      </c>
      <c r="X41" s="327" t="str">
        <f>IF(K41="","",
K41*VLOOKUP($G41,'Reference edited'!$D$280:$H$281,COLUMN('Reference edited'!$F$280)-COLUMN('Reference edited'!$D$280)+1,0))</f>
        <v/>
      </c>
      <c r="Y41" s="327" t="str">
        <f>IF(L41="","",
L41*VLOOKUP($G41,'Reference edited'!$D$280:$H$281,COLUMN('Reference edited'!$F$280)-COLUMN('Reference edited'!$D$280)+1,0))</f>
        <v/>
      </c>
      <c r="Z41" s="327" t="str">
        <f>IF(M41="","",
M41*VLOOKUP($G41,'Reference edited'!$D$280:$H$281,COLUMN('Reference edited'!$F$280)-COLUMN('Reference edited'!$D$280)+1,0))</f>
        <v/>
      </c>
      <c r="AA41" s="327" t="str">
        <f>IF(N41="","",
N41*VLOOKUP($G41,'Reference edited'!$D$280:$H$281,COLUMN('Reference edited'!$F$280)-COLUMN('Reference edited'!$D$280)+1,0))</f>
        <v/>
      </c>
      <c r="AB41" s="327" t="str">
        <f>IF(O41="","",
O41*VLOOKUP($G41,'Reference edited'!$D$280:$H$281,COLUMN('Reference edited'!$F$280)-COLUMN('Reference edited'!$D$280)+1,0))</f>
        <v/>
      </c>
      <c r="AC41" s="327" t="str">
        <f>IF(P41="","",
P41*VLOOKUP($G41,'Reference edited'!$D$280:$H$281,COLUMN('Reference edited'!$F$280)-COLUMN('Reference edited'!$D$280)+1,0))</f>
        <v/>
      </c>
      <c r="AD41" s="327" t="str">
        <f>IF(Q41="","",
Q41*VLOOKUP($G41,'Reference edited'!$D$280:$H$281,COLUMN('Reference edited'!$F$280)-COLUMN('Reference edited'!$D$280)+1,0))</f>
        <v/>
      </c>
      <c r="AE41" s="327" t="str">
        <f>IF(R41="","",
R41*VLOOKUP($G41,'Reference edited'!$D$280:$H$281,COLUMN('Reference edited'!$F$280)-COLUMN('Reference edited'!$D$280)+1,0))</f>
        <v/>
      </c>
      <c r="AF41" s="327" t="str">
        <f>IF(S41="","",
S41*VLOOKUP($G41,'Reference edited'!$D$280:$H$281,COLUMN('Reference edited'!$F$280)-COLUMN('Reference edited'!$D$280)+1,0))</f>
        <v/>
      </c>
      <c r="AG41" s="328" t="str">
        <f>IF(T41="","",
T41*VLOOKUP($G41,'Reference edited'!$D$280:$H$281,COLUMN('Reference edited'!$F$280)-COLUMN('Reference edited'!$D$280)+1,0))</f>
        <v/>
      </c>
      <c r="AH41" s="215">
        <f t="shared" si="10"/>
        <v>0</v>
      </c>
      <c r="AI41" s="326" t="str">
        <f>IF(I41="","",
I41*VLOOKUP($G41,'Reference edited'!$D$280:$H$281,COLUMN('Reference edited'!$G$280)-COLUMN('Reference edited'!$D$280)+1,0))</f>
        <v/>
      </c>
      <c r="AJ41" s="327" t="str">
        <f>IF(J41="","",
J41*VLOOKUP($G41,'Reference edited'!$D$280:$H$281,COLUMN('Reference edited'!$G$280)-COLUMN('Reference edited'!$D$280)+1,0))</f>
        <v/>
      </c>
      <c r="AK41" s="327" t="str">
        <f>IF(K41="","",
K41*VLOOKUP($G41,'Reference edited'!$D$280:$H$281,COLUMN('Reference edited'!$G$280)-COLUMN('Reference edited'!$D$280)+1,0))</f>
        <v/>
      </c>
      <c r="AL41" s="327" t="str">
        <f>IF(L41="","",
L41*VLOOKUP($G41,'Reference edited'!$D$280:$H$281,COLUMN('Reference edited'!$G$280)-COLUMN('Reference edited'!$D$280)+1,0))</f>
        <v/>
      </c>
      <c r="AM41" s="327" t="str">
        <f>IF(M41="","",
M41*VLOOKUP($G41,'Reference edited'!$D$280:$H$281,COLUMN('Reference edited'!$G$280)-COLUMN('Reference edited'!$D$280)+1,0))</f>
        <v/>
      </c>
      <c r="AN41" s="327" t="str">
        <f>IF(N41="","",
N41*VLOOKUP($G41,'Reference edited'!$D$280:$H$281,COLUMN('Reference edited'!$G$280)-COLUMN('Reference edited'!$D$280)+1,0))</f>
        <v/>
      </c>
      <c r="AO41" s="327" t="str">
        <f>IF(O41="","",
O41*VLOOKUP($G41,'Reference edited'!$D$280:$H$281,COLUMN('Reference edited'!$G$280)-COLUMN('Reference edited'!$D$280)+1,0))</f>
        <v/>
      </c>
      <c r="AP41" s="327" t="str">
        <f>IF(P41="","",
P41*VLOOKUP($G41,'Reference edited'!$D$280:$H$281,COLUMN('Reference edited'!$G$280)-COLUMN('Reference edited'!$D$280)+1,0))</f>
        <v/>
      </c>
      <c r="AQ41" s="327" t="str">
        <f>IF(Q41="","",
Q41*VLOOKUP($G41,'Reference edited'!$D$280:$H$281,COLUMN('Reference edited'!$G$280)-COLUMN('Reference edited'!$D$280)+1,0))</f>
        <v/>
      </c>
      <c r="AR41" s="327" t="str">
        <f>IF(R41="","",
R41*VLOOKUP($G41,'Reference edited'!$D$280:$H$281,COLUMN('Reference edited'!$G$280)-COLUMN('Reference edited'!$D$280)+1,0))</f>
        <v/>
      </c>
      <c r="AS41" s="327" t="str">
        <f>IF(S41="","",
S41*VLOOKUP($G41,'Reference edited'!$D$280:$H$281,COLUMN('Reference edited'!$G$280)-COLUMN('Reference edited'!$D$280)+1,0))</f>
        <v/>
      </c>
      <c r="AT41" s="328" t="str">
        <f>IF(T41="","",
T41*VLOOKUP($G41,'Reference edited'!$D$280:$H$281,COLUMN('Reference edited'!$G$280)-COLUMN('Reference edited'!$D$280)+1,0))</f>
        <v/>
      </c>
      <c r="AU41" s="215">
        <f t="shared" si="11"/>
        <v>0</v>
      </c>
      <c r="AV41" s="213" t="str">
        <f>IF(I41="","",
I41*VLOOKUP($G41,'Reference edited'!$D$280:$H$281,COLUMN('Reference edited'!$H$280)-COLUMN('Reference edited'!$D$280)+1,0))</f>
        <v/>
      </c>
      <c r="AW41" s="214" t="str">
        <f>IF(J41="","",
J41*VLOOKUP($G41,'Reference edited'!$D$280:$H$281,COLUMN('Reference edited'!$H$280)-COLUMN('Reference edited'!$D$280)+1,0))</f>
        <v/>
      </c>
      <c r="AX41" s="214" t="str">
        <f>IF(K41="","",
K41*VLOOKUP($G41,'Reference edited'!$D$280:$H$281,COLUMN('Reference edited'!$H$280)-COLUMN('Reference edited'!$D$280)+1,0))</f>
        <v/>
      </c>
      <c r="AY41" s="214" t="str">
        <f>IF(L41="","",
L41*VLOOKUP($G41,'Reference edited'!$D$280:$H$281,COLUMN('Reference edited'!$H$280)-COLUMN('Reference edited'!$D$280)+1,0))</f>
        <v/>
      </c>
      <c r="AZ41" s="214" t="str">
        <f>IF(M41="","",
M41*VLOOKUP($G41,'Reference edited'!$D$280:$H$281,COLUMN('Reference edited'!$H$280)-COLUMN('Reference edited'!$D$280)+1,0))</f>
        <v/>
      </c>
      <c r="BA41" s="214" t="str">
        <f>IF(N41="","",
N41*VLOOKUP($G41,'Reference edited'!$D$280:$H$281,COLUMN('Reference edited'!$H$280)-COLUMN('Reference edited'!$D$280)+1,0))</f>
        <v/>
      </c>
      <c r="BB41" s="214" t="str">
        <f>IF(O41="","",
O41*VLOOKUP($G41,'Reference edited'!$D$280:$H$281,COLUMN('Reference edited'!$H$280)-COLUMN('Reference edited'!$D$280)+1,0))</f>
        <v/>
      </c>
      <c r="BC41" s="214" t="str">
        <f>IF(P41="","",
P41*VLOOKUP($G41,'Reference edited'!$D$280:$H$281,COLUMN('Reference edited'!$H$280)-COLUMN('Reference edited'!$D$280)+1,0))</f>
        <v/>
      </c>
      <c r="BD41" s="214" t="str">
        <f>IF(Q41="","",
Q41*VLOOKUP($G41,'Reference edited'!$D$280:$H$281,COLUMN('Reference edited'!$H$280)-COLUMN('Reference edited'!$D$280)+1,0))</f>
        <v/>
      </c>
      <c r="BE41" s="214" t="str">
        <f>IF(R41="","",
R41*VLOOKUP($G41,'Reference edited'!$D$280:$H$281,COLUMN('Reference edited'!$H$280)-COLUMN('Reference edited'!$D$280)+1,0))</f>
        <v/>
      </c>
      <c r="BF41" s="214" t="str">
        <f>IF(S41="","",
S41*VLOOKUP($G41,'Reference edited'!$D$280:$H$281,COLUMN('Reference edited'!$H$280)-COLUMN('Reference edited'!$D$280)+1,0))</f>
        <v/>
      </c>
      <c r="BG41" s="230" t="str">
        <f>IF(T41="","",
T41*VLOOKUP($G41,'Reference edited'!$D$280:$H$281,COLUMN('Reference edited'!$H$280)-COLUMN('Reference edited'!$D$280)+1,0))</f>
        <v/>
      </c>
      <c r="BH41" s="215">
        <f t="shared" si="12"/>
        <v>0</v>
      </c>
    </row>
    <row r="42" spans="2:60" ht="17.100000000000001" hidden="1" customHeight="1" x14ac:dyDescent="0.3">
      <c r="B42" s="742"/>
      <c r="C42" s="753" t="s">
        <v>500</v>
      </c>
      <c r="D42" s="766"/>
      <c r="E42" s="745" t="s">
        <v>534</v>
      </c>
      <c r="F42" s="746"/>
      <c r="G42" s="747"/>
      <c r="H42" s="748"/>
      <c r="I42" s="749" t="s">
        <v>504</v>
      </c>
      <c r="J42" s="750"/>
      <c r="K42" s="750"/>
      <c r="L42" s="750"/>
      <c r="M42" s="750"/>
      <c r="N42" s="750"/>
      <c r="O42" s="750"/>
      <c r="P42" s="750"/>
      <c r="Q42" s="750"/>
      <c r="R42" s="750"/>
      <c r="S42" s="750"/>
      <c r="T42" s="750"/>
      <c r="U42" s="751"/>
      <c r="V42" s="730" t="s">
        <v>517</v>
      </c>
      <c r="W42" s="727"/>
      <c r="X42" s="727"/>
      <c r="Y42" s="727"/>
      <c r="Z42" s="727"/>
      <c r="AA42" s="727"/>
      <c r="AB42" s="727"/>
      <c r="AC42" s="727"/>
      <c r="AD42" s="727"/>
      <c r="AE42" s="727"/>
      <c r="AF42" s="727"/>
      <c r="AG42" s="727"/>
      <c r="AH42" s="729"/>
      <c r="AI42" s="730" t="s">
        <v>518</v>
      </c>
      <c r="AJ42" s="727"/>
      <c r="AK42" s="727"/>
      <c r="AL42" s="727"/>
      <c r="AM42" s="727"/>
      <c r="AN42" s="727"/>
      <c r="AO42" s="727"/>
      <c r="AP42" s="727"/>
      <c r="AQ42" s="727"/>
      <c r="AR42" s="727"/>
      <c r="AS42" s="727"/>
      <c r="AT42" s="727"/>
      <c r="AU42" s="728"/>
      <c r="AV42" s="772" t="s">
        <v>519</v>
      </c>
      <c r="AW42" s="773"/>
      <c r="AX42" s="773"/>
      <c r="AY42" s="773"/>
      <c r="AZ42" s="773"/>
      <c r="BA42" s="773"/>
      <c r="BB42" s="773"/>
      <c r="BC42" s="773"/>
      <c r="BD42" s="773"/>
      <c r="BE42" s="773"/>
      <c r="BF42" s="773"/>
      <c r="BG42" s="773"/>
      <c r="BH42" s="774"/>
    </row>
    <row r="43" spans="2:60" ht="17.100000000000001" hidden="1" customHeight="1" thickBot="1" x14ac:dyDescent="0.35">
      <c r="B43" s="742"/>
      <c r="C43" s="754"/>
      <c r="D43" s="767"/>
      <c r="E43" s="4" t="s">
        <v>538</v>
      </c>
      <c r="F43" s="5" t="s">
        <v>540</v>
      </c>
      <c r="G43" s="5" t="s">
        <v>501</v>
      </c>
      <c r="H43" s="306" t="s">
        <v>285</v>
      </c>
      <c r="I43" s="7" t="s">
        <v>471</v>
      </c>
      <c r="J43" s="8" t="s">
        <v>482</v>
      </c>
      <c r="K43" s="8" t="s">
        <v>472</v>
      </c>
      <c r="L43" s="8" t="s">
        <v>473</v>
      </c>
      <c r="M43" s="8" t="s">
        <v>474</v>
      </c>
      <c r="N43" s="8" t="s">
        <v>475</v>
      </c>
      <c r="O43" s="8" t="s">
        <v>476</v>
      </c>
      <c r="P43" s="8" t="s">
        <v>477</v>
      </c>
      <c r="Q43" s="8" t="s">
        <v>478</v>
      </c>
      <c r="R43" s="8" t="s">
        <v>479</v>
      </c>
      <c r="S43" s="8" t="s">
        <v>480</v>
      </c>
      <c r="T43" s="9" t="s">
        <v>481</v>
      </c>
      <c r="U43" s="10" t="s">
        <v>483</v>
      </c>
      <c r="V43" s="7" t="s">
        <v>471</v>
      </c>
      <c r="W43" s="8" t="s">
        <v>482</v>
      </c>
      <c r="X43" s="8" t="s">
        <v>472</v>
      </c>
      <c r="Y43" s="8" t="s">
        <v>473</v>
      </c>
      <c r="Z43" s="8" t="s">
        <v>474</v>
      </c>
      <c r="AA43" s="8" t="s">
        <v>475</v>
      </c>
      <c r="AB43" s="8" t="s">
        <v>476</v>
      </c>
      <c r="AC43" s="8" t="s">
        <v>477</v>
      </c>
      <c r="AD43" s="8" t="s">
        <v>478</v>
      </c>
      <c r="AE43" s="8" t="s">
        <v>479</v>
      </c>
      <c r="AF43" s="8" t="s">
        <v>480</v>
      </c>
      <c r="AG43" s="9" t="s">
        <v>481</v>
      </c>
      <c r="AH43" s="10" t="s">
        <v>483</v>
      </c>
      <c r="AI43" s="7" t="s">
        <v>471</v>
      </c>
      <c r="AJ43" s="8" t="s">
        <v>482</v>
      </c>
      <c r="AK43" s="8" t="s">
        <v>472</v>
      </c>
      <c r="AL43" s="8" t="s">
        <v>473</v>
      </c>
      <c r="AM43" s="8" t="s">
        <v>474</v>
      </c>
      <c r="AN43" s="8" t="s">
        <v>475</v>
      </c>
      <c r="AO43" s="8" t="s">
        <v>476</v>
      </c>
      <c r="AP43" s="8" t="s">
        <v>477</v>
      </c>
      <c r="AQ43" s="8" t="s">
        <v>478</v>
      </c>
      <c r="AR43" s="8" t="s">
        <v>479</v>
      </c>
      <c r="AS43" s="8" t="s">
        <v>480</v>
      </c>
      <c r="AT43" s="9" t="s">
        <v>481</v>
      </c>
      <c r="AU43" s="10" t="s">
        <v>483</v>
      </c>
      <c r="AV43" s="7" t="s">
        <v>471</v>
      </c>
      <c r="AW43" s="8" t="s">
        <v>482</v>
      </c>
      <c r="AX43" s="8" t="s">
        <v>472</v>
      </c>
      <c r="AY43" s="8" t="s">
        <v>473</v>
      </c>
      <c r="AZ43" s="8" t="s">
        <v>474</v>
      </c>
      <c r="BA43" s="8" t="s">
        <v>475</v>
      </c>
      <c r="BB43" s="8" t="s">
        <v>476</v>
      </c>
      <c r="BC43" s="8" t="s">
        <v>477</v>
      </c>
      <c r="BD43" s="8" t="s">
        <v>478</v>
      </c>
      <c r="BE43" s="8" t="s">
        <v>479</v>
      </c>
      <c r="BF43" s="8" t="s">
        <v>480</v>
      </c>
      <c r="BG43" s="9" t="s">
        <v>481</v>
      </c>
      <c r="BH43" s="10" t="s">
        <v>483</v>
      </c>
    </row>
    <row r="44" spans="2:60" ht="16.7" hidden="1" customHeight="1" thickTop="1" x14ac:dyDescent="0.3">
      <c r="B44" s="742"/>
      <c r="C44" s="754"/>
      <c r="D44" s="767"/>
      <c r="E44" s="156" t="s">
        <v>434</v>
      </c>
      <c r="F44" s="157" t="s">
        <v>704</v>
      </c>
      <c r="G44" s="117">
        <v>0.7</v>
      </c>
      <c r="H44" s="309" t="str">
        <f>IF($F44="","",
VLOOKUP($F44,'Reference edited'!$C$197:$D$238,COLUMN('Reference edited'!$D$197)-COLUMN('Reference edited'!$C$197)+1,0))</f>
        <v>t</v>
      </c>
      <c r="I44" s="302">
        <v>10</v>
      </c>
      <c r="J44" s="159">
        <v>10</v>
      </c>
      <c r="K44" s="159">
        <v>10</v>
      </c>
      <c r="L44" s="159">
        <v>10</v>
      </c>
      <c r="M44" s="159">
        <v>10</v>
      </c>
      <c r="N44" s="159">
        <v>10</v>
      </c>
      <c r="O44" s="159">
        <v>10</v>
      </c>
      <c r="P44" s="159">
        <v>10</v>
      </c>
      <c r="Q44" s="159">
        <v>10</v>
      </c>
      <c r="R44" s="159">
        <v>10</v>
      </c>
      <c r="S44" s="159">
        <v>10</v>
      </c>
      <c r="T44" s="160">
        <v>10</v>
      </c>
      <c r="U44" s="243">
        <f t="shared" si="0"/>
        <v>120</v>
      </c>
      <c r="V44" s="374">
        <f>IF(I44="","",
IF($E44='Reference edited'!$H$197,
I44*$G44*(VLOOKUP($F44,'Reference edited'!$C$197:$F$238,COLUMN('Reference edited'!$E$197)-COLUMN('Reference edited'!$C$197)+1,0)*(10^-3)),
IF($E44='Reference edited'!$H$198,
I44*(1-$G44)*(VLOOKUP($F44,'Reference edited'!$C$197:$F$238,COLUMN('Reference edited'!$E$197)-COLUMN('Reference edited'!$C$197)+1,0)*(10^-3)),
I44*(VLOOKUP($F44,'Reference edited'!$C$197:$F$238,COLUMN('Reference edited'!$E$197)-COLUMN('Reference edited'!$C$197)+1,0)*(10^-3)))))</f>
        <v>0.57000000000000006</v>
      </c>
      <c r="W44" s="374">
        <f>IF(J44="","",
IF($E44='Reference edited'!$H$197,
J44*$G44*(VLOOKUP($F44,'Reference edited'!$C$197:$F$238,COLUMN('Reference edited'!$E$197)-COLUMN('Reference edited'!$C$197)+1,0)*(10^-3)),
IF($E44='Reference edited'!$H$198,
J44*(1-$G44)*(VLOOKUP($F44,'Reference edited'!$C$197:$F$238,COLUMN('Reference edited'!$E$197)-COLUMN('Reference edited'!$C$197)+1,0)*(10^-3)),
J44*(VLOOKUP($F44,'Reference edited'!$C$197:$F$238,COLUMN('Reference edited'!$E$197)-COLUMN('Reference edited'!$C$197)+1,0)*(10^-3)))))</f>
        <v>0.57000000000000006</v>
      </c>
      <c r="X44" s="374">
        <f>IF(K44="","",
IF($E44='Reference edited'!$H$197,
K44*$G44*(VLOOKUP($F44,'Reference edited'!$C$197:$F$238,COLUMN('Reference edited'!$E$197)-COLUMN('Reference edited'!$C$197)+1,0)*(10^-3)),
IF($E44='Reference edited'!$H$198,
K44*(1-$G44)*(VLOOKUP($F44,'Reference edited'!$C$197:$F$238,COLUMN('Reference edited'!$E$197)-COLUMN('Reference edited'!$C$197)+1,0)*(10^-3)),
K44*(VLOOKUP($F44,'Reference edited'!$C$197:$F$238,COLUMN('Reference edited'!$E$197)-COLUMN('Reference edited'!$C$197)+1,0)*(10^-3)))))</f>
        <v>0.57000000000000006</v>
      </c>
      <c r="Y44" s="374">
        <f>IF(L44="","",
IF($E44='Reference edited'!$H$197,
L44*$G44*(VLOOKUP($F44,'Reference edited'!$C$197:$F$238,COLUMN('Reference edited'!$E$197)-COLUMN('Reference edited'!$C$197)+1,0)*(10^-3)),
IF($E44='Reference edited'!$H$198,
L44*(1-$G44)*(VLOOKUP($F44,'Reference edited'!$C$197:$F$238,COLUMN('Reference edited'!$E$197)-COLUMN('Reference edited'!$C$197)+1,0)*(10^-3)),
L44*(VLOOKUP($F44,'Reference edited'!$C$197:$F$238,COLUMN('Reference edited'!$E$197)-COLUMN('Reference edited'!$C$197)+1,0)*(10^-3)))))</f>
        <v>0.57000000000000006</v>
      </c>
      <c r="Z44" s="374">
        <f>IF(M44="","",
IF($E44='Reference edited'!$H$197,
M44*$G44*(VLOOKUP($F44,'Reference edited'!$C$197:$F$238,COLUMN('Reference edited'!$E$197)-COLUMN('Reference edited'!$C$197)+1,0)*(10^-3)),
IF($E44='Reference edited'!$H$198,
M44*(1-$G44)*(VLOOKUP($F44,'Reference edited'!$C$197:$F$238,COLUMN('Reference edited'!$E$197)-COLUMN('Reference edited'!$C$197)+1,0)*(10^-3)),
M44*(VLOOKUP($F44,'Reference edited'!$C$197:$F$238,COLUMN('Reference edited'!$E$197)-COLUMN('Reference edited'!$C$197)+1,0)*(10^-3)))))</f>
        <v>0.57000000000000006</v>
      </c>
      <c r="AA44" s="374">
        <f>IF(N44="","",
IF($E44='Reference edited'!$H$197,
N44*$G44*(VLOOKUP($F44,'Reference edited'!$C$197:$F$238,COLUMN('Reference edited'!$E$197)-COLUMN('Reference edited'!$C$197)+1,0)*(10^-3)),
IF($E44='Reference edited'!$H$198,
N44*(1-$G44)*(VLOOKUP($F44,'Reference edited'!$C$197:$F$238,COLUMN('Reference edited'!$E$197)-COLUMN('Reference edited'!$C$197)+1,0)*(10^-3)),
N44*(VLOOKUP($F44,'Reference edited'!$C$197:$F$238,COLUMN('Reference edited'!$E$197)-COLUMN('Reference edited'!$C$197)+1,0)*(10^-3)))))</f>
        <v>0.57000000000000006</v>
      </c>
      <c r="AB44" s="374">
        <f>IF(O44="","",
IF($E44='Reference edited'!$H$197,
O44*$G44*(VLOOKUP($F44,'Reference edited'!$C$197:$F$238,COLUMN('Reference edited'!$E$197)-COLUMN('Reference edited'!$C$197)+1,0)*(10^-3)),
IF($E44='Reference edited'!$H$198,
O44*(1-$G44)*(VLOOKUP($F44,'Reference edited'!$C$197:$F$238,COLUMN('Reference edited'!$E$197)-COLUMN('Reference edited'!$C$197)+1,0)*(10^-3)),
O44*(VLOOKUP($F44,'Reference edited'!$C$197:$F$238,COLUMN('Reference edited'!$E$197)-COLUMN('Reference edited'!$C$197)+1,0)*(10^-3)))))</f>
        <v>0.57000000000000006</v>
      </c>
      <c r="AC44" s="374">
        <f>IF(P44="","",
IF($E44='Reference edited'!$H$197,
P44*$G44*(VLOOKUP($F44,'Reference edited'!$C$197:$F$238,COLUMN('Reference edited'!$E$197)-COLUMN('Reference edited'!$C$197)+1,0)*(10^-3)),
IF($E44='Reference edited'!$H$198,
P44*(1-$G44)*(VLOOKUP($F44,'Reference edited'!$C$197:$F$238,COLUMN('Reference edited'!$E$197)-COLUMN('Reference edited'!$C$197)+1,0)*(10^-3)),
P44*(VLOOKUP($F44,'Reference edited'!$C$197:$F$238,COLUMN('Reference edited'!$E$197)-COLUMN('Reference edited'!$C$197)+1,0)*(10^-3)))))</f>
        <v>0.57000000000000006</v>
      </c>
      <c r="AD44" s="374">
        <f>IF(Q44="","",
IF($E44='Reference edited'!$H$197,
Q44*$G44*(VLOOKUP($F44,'Reference edited'!$C$197:$F$238,COLUMN('Reference edited'!$E$197)-COLUMN('Reference edited'!$C$197)+1,0)*(10^-3)),
IF($E44='Reference edited'!$H$198,
Q44*(1-$G44)*(VLOOKUP($F44,'Reference edited'!$C$197:$F$238,COLUMN('Reference edited'!$E$197)-COLUMN('Reference edited'!$C$197)+1,0)*(10^-3)),
Q44*(VLOOKUP($F44,'Reference edited'!$C$197:$F$238,COLUMN('Reference edited'!$E$197)-COLUMN('Reference edited'!$C$197)+1,0)*(10^-3)))))</f>
        <v>0.57000000000000006</v>
      </c>
      <c r="AE44" s="374">
        <f>IF(R44="","",
IF($E44='Reference edited'!$H$197,
R44*$G44*(VLOOKUP($F44,'Reference edited'!$C$197:$F$238,COLUMN('Reference edited'!$E$197)-COLUMN('Reference edited'!$C$197)+1,0)*(10^-3)),
IF($E44='Reference edited'!$H$198,
R44*(1-$G44)*(VLOOKUP($F44,'Reference edited'!$C$197:$F$238,COLUMN('Reference edited'!$E$197)-COLUMN('Reference edited'!$C$197)+1,0)*(10^-3)),
R44*(VLOOKUP($F44,'Reference edited'!$C$197:$F$238,COLUMN('Reference edited'!$E$197)-COLUMN('Reference edited'!$C$197)+1,0)*(10^-3)))))</f>
        <v>0.57000000000000006</v>
      </c>
      <c r="AF44" s="374">
        <f>IF(S44="","",
IF($E44='Reference edited'!$H$197,
S44*$G44*(VLOOKUP($F44,'Reference edited'!$C$197:$F$238,COLUMN('Reference edited'!$E$197)-COLUMN('Reference edited'!$C$197)+1,0)*(10^-3)),
IF($E44='Reference edited'!$H$198,
S44*(1-$G44)*(VLOOKUP($F44,'Reference edited'!$C$197:$F$238,COLUMN('Reference edited'!$E$197)-COLUMN('Reference edited'!$C$197)+1,0)*(10^-3)),
S44*(VLOOKUP($F44,'Reference edited'!$C$197:$F$238,COLUMN('Reference edited'!$E$197)-COLUMN('Reference edited'!$C$197)+1,0)*(10^-3)))))</f>
        <v>0.57000000000000006</v>
      </c>
      <c r="AG44" s="374">
        <f>IF(T44="","",
IF($E44='Reference edited'!$H$197,
T44*$G44*(VLOOKUP($F44,'Reference edited'!$C$197:$F$238,COLUMN('Reference edited'!$E$197)-COLUMN('Reference edited'!$C$197)+1,0)*(10^-3)),
IF($E44='Reference edited'!$H$198,
T44*(1-$G44)*(VLOOKUP($F44,'Reference edited'!$C$197:$F$238,COLUMN('Reference edited'!$E$197)-COLUMN('Reference edited'!$C$197)+1,0)*(10^-3)),
T44*(VLOOKUP($F44,'Reference edited'!$C$197:$F$238,COLUMN('Reference edited'!$E$197)-COLUMN('Reference edited'!$C$197)+1,0)*(10^-3)))))</f>
        <v>0.57000000000000006</v>
      </c>
      <c r="AH44" s="245">
        <f t="shared" ref="AH44" si="13">SUM(V44:AG44)</f>
        <v>6.8400000000000025</v>
      </c>
      <c r="AI44" s="365">
        <f>IF(I44="","",
IF($E44='Reference edited'!$H$197,
I44*$G44*(VLOOKUP($F44,'Reference edited'!$C$197:$F$238,COLUMN('Reference edited'!$F$197)-COLUMN('Reference edited'!$C$197)+1,0)*(10^-3)),
IF($E44='Reference edited'!$H$198,
I44*(1-$G44)*(VLOOKUP($F44,'Reference edited'!$C$197:$F$238,COLUMN('Reference edited'!$F$197)-COLUMN('Reference edited'!$C$197)+1,0)*(10^-3)),
I44*(VLOOKUP($F44,'Reference edited'!$C$197:$F$238,COLUMN('Reference edited'!$F$197)-COLUMN('Reference edited'!$C$197)+1,0)*(10^-3)))))</f>
        <v>0</v>
      </c>
      <c r="AJ44" s="366">
        <f>IF(J44="","",
IF($E44='Reference edited'!$H$197,
J44*$G44*(VLOOKUP($F44,'Reference edited'!$C$197:$F$238,COLUMN('Reference edited'!$F$197)-COLUMN('Reference edited'!$C$197)+1,0)*(10^-3)),
IF($E44='Reference edited'!$H$198,
J44*(1-$G44)*(VLOOKUP($F44,'Reference edited'!$C$197:$F$238,COLUMN('Reference edited'!$F$197)-COLUMN('Reference edited'!$C$197)+1,0)*(10^-3)),
J44*(VLOOKUP($F44,'Reference edited'!$C$197:$F$238,COLUMN('Reference edited'!$F$197)-COLUMN('Reference edited'!$C$197)+1,0)*(10^-3)))))</f>
        <v>0</v>
      </c>
      <c r="AK44" s="366">
        <f>IF(K44="","",
IF($E44='Reference edited'!$H$197,
K44*$G44*(VLOOKUP($F44,'Reference edited'!$C$197:$F$238,COLUMN('Reference edited'!$F$197)-COLUMN('Reference edited'!$C$197)+1,0)*(10^-3)),
IF($E44='Reference edited'!$H$198,
K44*(1-$G44)*(VLOOKUP($F44,'Reference edited'!$C$197:$F$238,COLUMN('Reference edited'!$F$197)-COLUMN('Reference edited'!$C$197)+1,0)*(10^-3)),
K44*(VLOOKUP($F44,'Reference edited'!$C$197:$F$238,COLUMN('Reference edited'!$F$197)-COLUMN('Reference edited'!$C$197)+1,0)*(10^-3)))))</f>
        <v>0</v>
      </c>
      <c r="AL44" s="366">
        <f>IF(L44="","",
IF($E44='Reference edited'!$H$197,
L44*$G44*(VLOOKUP($F44,'Reference edited'!$C$197:$F$238,COLUMN('Reference edited'!$F$197)-COLUMN('Reference edited'!$C$197)+1,0)*(10^-3)),
IF($E44='Reference edited'!$H$198,
L44*(1-$G44)*(VLOOKUP($F44,'Reference edited'!$C$197:$F$238,COLUMN('Reference edited'!$F$197)-COLUMN('Reference edited'!$C$197)+1,0)*(10^-3)),
L44*(VLOOKUP($F44,'Reference edited'!$C$197:$F$238,COLUMN('Reference edited'!$F$197)-COLUMN('Reference edited'!$C$197)+1,0)*(10^-3)))))</f>
        <v>0</v>
      </c>
      <c r="AM44" s="366">
        <f>IF(M44="","",
IF($E44='Reference edited'!$H$197,
M44*$G44*(VLOOKUP($F44,'Reference edited'!$C$197:$F$238,COLUMN('Reference edited'!$F$197)-COLUMN('Reference edited'!$C$197)+1,0)*(10^-3)),
IF($E44='Reference edited'!$H$198,
M44*(1-$G44)*(VLOOKUP($F44,'Reference edited'!$C$197:$F$238,COLUMN('Reference edited'!$F$197)-COLUMN('Reference edited'!$C$197)+1,0)*(10^-3)),
M44*(VLOOKUP($F44,'Reference edited'!$C$197:$F$238,COLUMN('Reference edited'!$F$197)-COLUMN('Reference edited'!$C$197)+1,0)*(10^-3)))))</f>
        <v>0</v>
      </c>
      <c r="AN44" s="366">
        <f>IF(N44="","",
IF($E44='Reference edited'!$H$197,
N44*$G44*(VLOOKUP($F44,'Reference edited'!$C$197:$F$238,COLUMN('Reference edited'!$F$197)-COLUMN('Reference edited'!$C$197)+1,0)*(10^-3)),
IF($E44='Reference edited'!$H$198,
N44*(1-$G44)*(VLOOKUP($F44,'Reference edited'!$C$197:$F$238,COLUMN('Reference edited'!$F$197)-COLUMN('Reference edited'!$C$197)+1,0)*(10^-3)),
N44*(VLOOKUP($F44,'Reference edited'!$C$197:$F$238,COLUMN('Reference edited'!$F$197)-COLUMN('Reference edited'!$C$197)+1,0)*(10^-3)))))</f>
        <v>0</v>
      </c>
      <c r="AO44" s="366">
        <f>IF(O44="","",
IF($E44='Reference edited'!$H$197,
O44*$G44*(VLOOKUP($F44,'Reference edited'!$C$197:$F$238,COLUMN('Reference edited'!$F$197)-COLUMN('Reference edited'!$C$197)+1,0)*(10^-3)),
IF($E44='Reference edited'!$H$198,
O44*(1-$G44)*(VLOOKUP($F44,'Reference edited'!$C$197:$F$238,COLUMN('Reference edited'!$F$197)-COLUMN('Reference edited'!$C$197)+1,0)*(10^-3)),
O44*(VLOOKUP($F44,'Reference edited'!$C$197:$F$238,COLUMN('Reference edited'!$F$197)-COLUMN('Reference edited'!$C$197)+1,0)*(10^-3)))))</f>
        <v>0</v>
      </c>
      <c r="AP44" s="366">
        <f>IF(P44="","",
IF($E44='Reference edited'!$H$197,
P44*$G44*(VLOOKUP($F44,'Reference edited'!$C$197:$F$238,COLUMN('Reference edited'!$F$197)-COLUMN('Reference edited'!$C$197)+1,0)*(10^-3)),
IF($E44='Reference edited'!$H$198,
P44*(1-$G44)*(VLOOKUP($F44,'Reference edited'!$C$197:$F$238,COLUMN('Reference edited'!$F$197)-COLUMN('Reference edited'!$C$197)+1,0)*(10^-3)),
P44*(VLOOKUP($F44,'Reference edited'!$C$197:$F$238,COLUMN('Reference edited'!$F$197)-COLUMN('Reference edited'!$C$197)+1,0)*(10^-3)))))</f>
        <v>0</v>
      </c>
      <c r="AQ44" s="366">
        <f>IF(Q44="","",
IF($E44='Reference edited'!$H$197,
Q44*$G44*(VLOOKUP($F44,'Reference edited'!$C$197:$F$238,COLUMN('Reference edited'!$F$197)-COLUMN('Reference edited'!$C$197)+1,0)*(10^-3)),
IF($E44='Reference edited'!$H$198,
Q44*(1-$G44)*(VLOOKUP($F44,'Reference edited'!$C$197:$F$238,COLUMN('Reference edited'!$F$197)-COLUMN('Reference edited'!$C$197)+1,0)*(10^-3)),
Q44*(VLOOKUP($F44,'Reference edited'!$C$197:$F$238,COLUMN('Reference edited'!$F$197)-COLUMN('Reference edited'!$C$197)+1,0)*(10^-3)))))</f>
        <v>0</v>
      </c>
      <c r="AR44" s="366">
        <f>IF(R44="","",
IF($E44='Reference edited'!$H$197,
R44*$G44*(VLOOKUP($F44,'Reference edited'!$C$197:$F$238,COLUMN('Reference edited'!$F$197)-COLUMN('Reference edited'!$C$197)+1,0)*(10^-3)),
IF($E44='Reference edited'!$H$198,
R44*(1-$G44)*(VLOOKUP($F44,'Reference edited'!$C$197:$F$238,COLUMN('Reference edited'!$F$197)-COLUMN('Reference edited'!$C$197)+1,0)*(10^-3)),
R44*(VLOOKUP($F44,'Reference edited'!$C$197:$F$238,COLUMN('Reference edited'!$F$197)-COLUMN('Reference edited'!$C$197)+1,0)*(10^-3)))))</f>
        <v>0</v>
      </c>
      <c r="AS44" s="366">
        <f>IF(S44="","",
IF($E44='Reference edited'!$H$197,
S44*$G44*(VLOOKUP($F44,'Reference edited'!$C$197:$F$238,COLUMN('Reference edited'!$F$197)-COLUMN('Reference edited'!$C$197)+1,0)*(10^-3)),
IF($E44='Reference edited'!$H$198,
S44*(1-$G44)*(VLOOKUP($F44,'Reference edited'!$C$197:$F$238,COLUMN('Reference edited'!$F$197)-COLUMN('Reference edited'!$C$197)+1,0)*(10^-3)),
S44*(VLOOKUP($F44,'Reference edited'!$C$197:$F$238,COLUMN('Reference edited'!$F$197)-COLUMN('Reference edited'!$C$197)+1,0)*(10^-3)))))</f>
        <v>0</v>
      </c>
      <c r="AT44" s="367">
        <f>IF(T44="","",
IF($E44='Reference edited'!$H$197,
T44*$G44*(VLOOKUP($F44,'Reference edited'!$C$197:$F$238,COLUMN('Reference edited'!$F$197)-COLUMN('Reference edited'!$C$197)+1,0)*(10^-3)),
IF($E44='Reference edited'!$H$198,
T44*(1-$G44)*(VLOOKUP($F44,'Reference edited'!$C$197:$F$238,COLUMN('Reference edited'!$F$197)-COLUMN('Reference edited'!$C$197)+1,0)*(10^-3)),
T44*(VLOOKUP($F44,'Reference edited'!$C$197:$F$238,COLUMN('Reference edited'!$F$197)-COLUMN('Reference edited'!$C$197)+1,0)*(10^-3)))))</f>
        <v>0</v>
      </c>
      <c r="AU44" s="245">
        <f t="shared" si="2"/>
        <v>0</v>
      </c>
      <c r="AV44" s="349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1"/>
      <c r="BH44" s="352"/>
    </row>
    <row r="45" spans="2:60" ht="17.100000000000001" hidden="1" customHeight="1" x14ac:dyDescent="0.3">
      <c r="B45" s="742"/>
      <c r="C45" s="754"/>
      <c r="D45" s="767"/>
      <c r="E45" s="111" t="s">
        <v>703</v>
      </c>
      <c r="F45" s="161" t="s">
        <v>705</v>
      </c>
      <c r="G45" s="117"/>
      <c r="H45" s="309" t="str">
        <f>IF($F45="","",
VLOOKUP($F45,'Reference edited'!$C$197:$D$238,COLUMN('Reference edited'!$D$197)-COLUMN('Reference edited'!$C$197)+1,0))</f>
        <v>t</v>
      </c>
      <c r="I45" s="303">
        <v>20</v>
      </c>
      <c r="J45" s="163">
        <v>20</v>
      </c>
      <c r="K45" s="163">
        <v>20</v>
      </c>
      <c r="L45" s="163">
        <v>20</v>
      </c>
      <c r="M45" s="163">
        <v>20</v>
      </c>
      <c r="N45" s="163">
        <v>20</v>
      </c>
      <c r="O45" s="163">
        <v>20</v>
      </c>
      <c r="P45" s="163">
        <v>20</v>
      </c>
      <c r="Q45" s="163">
        <v>20</v>
      </c>
      <c r="R45" s="163">
        <v>20</v>
      </c>
      <c r="S45" s="163">
        <v>20</v>
      </c>
      <c r="T45" s="164">
        <v>20</v>
      </c>
      <c r="U45" s="243">
        <f t="shared" si="0"/>
        <v>240</v>
      </c>
      <c r="V45" s="374">
        <f>IF(I45="","",
IF($E45='Reference edited'!$H$197,
I45*$G45*(VLOOKUP($F45,'Reference edited'!$C$197:$F$238,COLUMN('Reference edited'!$E$197)-COLUMN('Reference edited'!$C$197)+1,0)*(10^-3)),
IF($E45='Reference edited'!$H$198,
I45*(1-$G45)*(VLOOKUP($F45,'Reference edited'!$C$197:$F$238,COLUMN('Reference edited'!$E$197)-COLUMN('Reference edited'!$C$197)+1,0)*(10^-3)),
I45*(VLOOKUP($F45,'Reference edited'!$C$197:$F$238,COLUMN('Reference edited'!$E$197)-COLUMN('Reference edited'!$C$197)+1,0)*(10^-3)))))</f>
        <v>15</v>
      </c>
      <c r="W45" s="374">
        <f>IF(J45="","",
IF($E45='Reference edited'!$H$197,
J45*$G45*(VLOOKUP($F45,'Reference edited'!$C$197:$F$238,COLUMN('Reference edited'!$E$197)-COLUMN('Reference edited'!$C$197)+1,0)*(10^-3)),
IF($E45='Reference edited'!$H$198,
J45*(1-$G45)*(VLOOKUP($F45,'Reference edited'!$C$197:$F$238,COLUMN('Reference edited'!$E$197)-COLUMN('Reference edited'!$C$197)+1,0)*(10^-3)),
J45*(VLOOKUP($F45,'Reference edited'!$C$197:$F$238,COLUMN('Reference edited'!$E$197)-COLUMN('Reference edited'!$C$197)+1,0)*(10^-3)))))</f>
        <v>15</v>
      </c>
      <c r="X45" s="374">
        <f>IF(K45="","",
IF($E45='Reference edited'!$H$197,
K45*$G45*(VLOOKUP($F45,'Reference edited'!$C$197:$F$238,COLUMN('Reference edited'!$E$197)-COLUMN('Reference edited'!$C$197)+1,0)*(10^-3)),
IF($E45='Reference edited'!$H$198,
K45*(1-$G45)*(VLOOKUP($F45,'Reference edited'!$C$197:$F$238,COLUMN('Reference edited'!$E$197)-COLUMN('Reference edited'!$C$197)+1,0)*(10^-3)),
K45*(VLOOKUP($F45,'Reference edited'!$C$197:$F$238,COLUMN('Reference edited'!$E$197)-COLUMN('Reference edited'!$C$197)+1,0)*(10^-3)))))</f>
        <v>15</v>
      </c>
      <c r="Y45" s="374">
        <f>IF(L45="","",
IF($E45='Reference edited'!$H$197,
L45*$G45*(VLOOKUP($F45,'Reference edited'!$C$197:$F$238,COLUMN('Reference edited'!$E$197)-COLUMN('Reference edited'!$C$197)+1,0)*(10^-3)),
IF($E45='Reference edited'!$H$198,
L45*(1-$G45)*(VLOOKUP($F45,'Reference edited'!$C$197:$F$238,COLUMN('Reference edited'!$E$197)-COLUMN('Reference edited'!$C$197)+1,0)*(10^-3)),
L45*(VLOOKUP($F45,'Reference edited'!$C$197:$F$238,COLUMN('Reference edited'!$E$197)-COLUMN('Reference edited'!$C$197)+1,0)*(10^-3)))))</f>
        <v>15</v>
      </c>
      <c r="Z45" s="374">
        <f>IF(M45="","",
IF($E45='Reference edited'!$H$197,
M45*$G45*(VLOOKUP($F45,'Reference edited'!$C$197:$F$238,COLUMN('Reference edited'!$E$197)-COLUMN('Reference edited'!$C$197)+1,0)*(10^-3)),
IF($E45='Reference edited'!$H$198,
M45*(1-$G45)*(VLOOKUP($F45,'Reference edited'!$C$197:$F$238,COLUMN('Reference edited'!$E$197)-COLUMN('Reference edited'!$C$197)+1,0)*(10^-3)),
M45*(VLOOKUP($F45,'Reference edited'!$C$197:$F$238,COLUMN('Reference edited'!$E$197)-COLUMN('Reference edited'!$C$197)+1,0)*(10^-3)))))</f>
        <v>15</v>
      </c>
      <c r="AA45" s="374">
        <f>IF(N45="","",
IF($E45='Reference edited'!$H$197,
N45*$G45*(VLOOKUP($F45,'Reference edited'!$C$197:$F$238,COLUMN('Reference edited'!$E$197)-COLUMN('Reference edited'!$C$197)+1,0)*(10^-3)),
IF($E45='Reference edited'!$H$198,
N45*(1-$G45)*(VLOOKUP($F45,'Reference edited'!$C$197:$F$238,COLUMN('Reference edited'!$E$197)-COLUMN('Reference edited'!$C$197)+1,0)*(10^-3)),
N45*(VLOOKUP($F45,'Reference edited'!$C$197:$F$238,COLUMN('Reference edited'!$E$197)-COLUMN('Reference edited'!$C$197)+1,0)*(10^-3)))))</f>
        <v>15</v>
      </c>
      <c r="AB45" s="374">
        <f>IF(O45="","",
IF($E45='Reference edited'!$H$197,
O45*$G45*(VLOOKUP($F45,'Reference edited'!$C$197:$F$238,COLUMN('Reference edited'!$E$197)-COLUMN('Reference edited'!$C$197)+1,0)*(10^-3)),
IF($E45='Reference edited'!$H$198,
O45*(1-$G45)*(VLOOKUP($F45,'Reference edited'!$C$197:$F$238,COLUMN('Reference edited'!$E$197)-COLUMN('Reference edited'!$C$197)+1,0)*(10^-3)),
O45*(VLOOKUP($F45,'Reference edited'!$C$197:$F$238,COLUMN('Reference edited'!$E$197)-COLUMN('Reference edited'!$C$197)+1,0)*(10^-3)))))</f>
        <v>15</v>
      </c>
      <c r="AC45" s="374">
        <f>IF(P45="","",
IF($E45='Reference edited'!$H$197,
P45*$G45*(VLOOKUP($F45,'Reference edited'!$C$197:$F$238,COLUMN('Reference edited'!$E$197)-COLUMN('Reference edited'!$C$197)+1,0)*(10^-3)),
IF($E45='Reference edited'!$H$198,
P45*(1-$G45)*(VLOOKUP($F45,'Reference edited'!$C$197:$F$238,COLUMN('Reference edited'!$E$197)-COLUMN('Reference edited'!$C$197)+1,0)*(10^-3)),
P45*(VLOOKUP($F45,'Reference edited'!$C$197:$F$238,COLUMN('Reference edited'!$E$197)-COLUMN('Reference edited'!$C$197)+1,0)*(10^-3)))))</f>
        <v>15</v>
      </c>
      <c r="AD45" s="374">
        <f>IF(Q45="","",
IF($E45='Reference edited'!$H$197,
Q45*$G45*(VLOOKUP($F45,'Reference edited'!$C$197:$F$238,COLUMN('Reference edited'!$E$197)-COLUMN('Reference edited'!$C$197)+1,0)*(10^-3)),
IF($E45='Reference edited'!$H$198,
Q45*(1-$G45)*(VLOOKUP($F45,'Reference edited'!$C$197:$F$238,COLUMN('Reference edited'!$E$197)-COLUMN('Reference edited'!$C$197)+1,0)*(10^-3)),
Q45*(VLOOKUP($F45,'Reference edited'!$C$197:$F$238,COLUMN('Reference edited'!$E$197)-COLUMN('Reference edited'!$C$197)+1,0)*(10^-3)))))</f>
        <v>15</v>
      </c>
      <c r="AE45" s="374">
        <f>IF(R45="","",
IF($E45='Reference edited'!$H$197,
R45*$G45*(VLOOKUP($F45,'Reference edited'!$C$197:$F$238,COLUMN('Reference edited'!$E$197)-COLUMN('Reference edited'!$C$197)+1,0)*(10^-3)),
IF($E45='Reference edited'!$H$198,
R45*(1-$G45)*(VLOOKUP($F45,'Reference edited'!$C$197:$F$238,COLUMN('Reference edited'!$E$197)-COLUMN('Reference edited'!$C$197)+1,0)*(10^-3)),
R45*(VLOOKUP($F45,'Reference edited'!$C$197:$F$238,COLUMN('Reference edited'!$E$197)-COLUMN('Reference edited'!$C$197)+1,0)*(10^-3)))))</f>
        <v>15</v>
      </c>
      <c r="AF45" s="374">
        <f>IF(S45="","",
IF($E45='Reference edited'!$H$197,
S45*$G45*(VLOOKUP($F45,'Reference edited'!$C$197:$F$238,COLUMN('Reference edited'!$E$197)-COLUMN('Reference edited'!$C$197)+1,0)*(10^-3)),
IF($E45='Reference edited'!$H$198,
S45*(1-$G45)*(VLOOKUP($F45,'Reference edited'!$C$197:$F$238,COLUMN('Reference edited'!$E$197)-COLUMN('Reference edited'!$C$197)+1,0)*(10^-3)),
S45*(VLOOKUP($F45,'Reference edited'!$C$197:$F$238,COLUMN('Reference edited'!$E$197)-COLUMN('Reference edited'!$C$197)+1,0)*(10^-3)))))</f>
        <v>15</v>
      </c>
      <c r="AG45" s="374">
        <f>IF(T45="","",
IF($E45='Reference edited'!$H$197,
T45*$G45*(VLOOKUP($F45,'Reference edited'!$C$197:$F$238,COLUMN('Reference edited'!$E$197)-COLUMN('Reference edited'!$C$197)+1,0)*(10^-3)),
IF($E45='Reference edited'!$H$198,
T45*(1-$G45)*(VLOOKUP($F45,'Reference edited'!$C$197:$F$238,COLUMN('Reference edited'!$E$197)-COLUMN('Reference edited'!$C$197)+1,0)*(10^-3)),
T45*(VLOOKUP($F45,'Reference edited'!$C$197:$F$238,COLUMN('Reference edited'!$E$197)-COLUMN('Reference edited'!$C$197)+1,0)*(10^-3)))))</f>
        <v>15</v>
      </c>
      <c r="AH45" s="251">
        <f t="shared" ref="AH45:AH53" si="14">SUM(V45:AG45)</f>
        <v>180</v>
      </c>
      <c r="AI45" s="368">
        <f>IF(I45="","",
IF($E45='Reference edited'!$H$197,
I45*$G45*(VLOOKUP($F45,'Reference edited'!$C$197:$F$238,COLUMN('Reference edited'!$F$197)-COLUMN('Reference edited'!$C$197)+1,0)*(10^-3)),
IF($E45='Reference edited'!$H$198,
I45*(1-$G45)*(VLOOKUP($F45,'Reference edited'!$C$197:$F$238,COLUMN('Reference edited'!$F$197)-COLUMN('Reference edited'!$C$197)+1,0)*(10^-3)),
I45*(VLOOKUP($F45,'Reference edited'!$C$197:$F$238,COLUMN('Reference edited'!$F$197)-COLUMN('Reference edited'!$C$197)+1,0)*(10^-3)))))</f>
        <v>0</v>
      </c>
      <c r="AJ45" s="369">
        <f>IF(J45="","",
IF($E45='Reference edited'!$H$197,
J45*$G45*(VLOOKUP($F45,'Reference edited'!$C$197:$F$238,COLUMN('Reference edited'!$F$197)-COLUMN('Reference edited'!$C$197)+1,0)*(10^-3)),
IF($E45='Reference edited'!$H$198,
J45*(1-$G45)*(VLOOKUP($F45,'Reference edited'!$C$197:$F$238,COLUMN('Reference edited'!$F$197)-COLUMN('Reference edited'!$C$197)+1,0)*(10^-3)),
J45*(VLOOKUP($F45,'Reference edited'!$C$197:$F$238,COLUMN('Reference edited'!$F$197)-COLUMN('Reference edited'!$C$197)+1,0)*(10^-3)))))</f>
        <v>0</v>
      </c>
      <c r="AK45" s="369">
        <f>IF(K45="","",
IF($E45='Reference edited'!$H$197,
K45*$G45*(VLOOKUP($F45,'Reference edited'!$C$197:$F$238,COLUMN('Reference edited'!$F$197)-COLUMN('Reference edited'!$C$197)+1,0)*(10^-3)),
IF($E45='Reference edited'!$H$198,
K45*(1-$G45)*(VLOOKUP($F45,'Reference edited'!$C$197:$F$238,COLUMN('Reference edited'!$F$197)-COLUMN('Reference edited'!$C$197)+1,0)*(10^-3)),
K45*(VLOOKUP($F45,'Reference edited'!$C$197:$F$238,COLUMN('Reference edited'!$F$197)-COLUMN('Reference edited'!$C$197)+1,0)*(10^-3)))))</f>
        <v>0</v>
      </c>
      <c r="AL45" s="369">
        <f>IF(L45="","",
IF($E45='Reference edited'!$H$197,
L45*$G45*(VLOOKUP($F45,'Reference edited'!$C$197:$F$238,COLUMN('Reference edited'!$F$197)-COLUMN('Reference edited'!$C$197)+1,0)*(10^-3)),
IF($E45='Reference edited'!$H$198,
L45*(1-$G45)*(VLOOKUP($F45,'Reference edited'!$C$197:$F$238,COLUMN('Reference edited'!$F$197)-COLUMN('Reference edited'!$C$197)+1,0)*(10^-3)),
L45*(VLOOKUP($F45,'Reference edited'!$C$197:$F$238,COLUMN('Reference edited'!$F$197)-COLUMN('Reference edited'!$C$197)+1,0)*(10^-3)))))</f>
        <v>0</v>
      </c>
      <c r="AM45" s="369">
        <f>IF(M45="","",
IF($E45='Reference edited'!$H$197,
M45*$G45*(VLOOKUP($F45,'Reference edited'!$C$197:$F$238,COLUMN('Reference edited'!$F$197)-COLUMN('Reference edited'!$C$197)+1,0)*(10^-3)),
IF($E45='Reference edited'!$H$198,
M45*(1-$G45)*(VLOOKUP($F45,'Reference edited'!$C$197:$F$238,COLUMN('Reference edited'!$F$197)-COLUMN('Reference edited'!$C$197)+1,0)*(10^-3)),
M45*(VLOOKUP($F45,'Reference edited'!$C$197:$F$238,COLUMN('Reference edited'!$F$197)-COLUMN('Reference edited'!$C$197)+1,0)*(10^-3)))))</f>
        <v>0</v>
      </c>
      <c r="AN45" s="369">
        <f>IF(N45="","",
IF($E45='Reference edited'!$H$197,
N45*$G45*(VLOOKUP($F45,'Reference edited'!$C$197:$F$238,COLUMN('Reference edited'!$F$197)-COLUMN('Reference edited'!$C$197)+1,0)*(10^-3)),
IF($E45='Reference edited'!$H$198,
N45*(1-$G45)*(VLOOKUP($F45,'Reference edited'!$C$197:$F$238,COLUMN('Reference edited'!$F$197)-COLUMN('Reference edited'!$C$197)+1,0)*(10^-3)),
N45*(VLOOKUP($F45,'Reference edited'!$C$197:$F$238,COLUMN('Reference edited'!$F$197)-COLUMN('Reference edited'!$C$197)+1,0)*(10^-3)))))</f>
        <v>0</v>
      </c>
      <c r="AO45" s="369">
        <f>IF(O45="","",
IF($E45='Reference edited'!$H$197,
O45*$G45*(VLOOKUP($F45,'Reference edited'!$C$197:$F$238,COLUMN('Reference edited'!$F$197)-COLUMN('Reference edited'!$C$197)+1,0)*(10^-3)),
IF($E45='Reference edited'!$H$198,
O45*(1-$G45)*(VLOOKUP($F45,'Reference edited'!$C$197:$F$238,COLUMN('Reference edited'!$F$197)-COLUMN('Reference edited'!$C$197)+1,0)*(10^-3)),
O45*(VLOOKUP($F45,'Reference edited'!$C$197:$F$238,COLUMN('Reference edited'!$F$197)-COLUMN('Reference edited'!$C$197)+1,0)*(10^-3)))))</f>
        <v>0</v>
      </c>
      <c r="AP45" s="369">
        <f>IF(P45="","",
IF($E45='Reference edited'!$H$197,
P45*$G45*(VLOOKUP($F45,'Reference edited'!$C$197:$F$238,COLUMN('Reference edited'!$F$197)-COLUMN('Reference edited'!$C$197)+1,0)*(10^-3)),
IF($E45='Reference edited'!$H$198,
P45*(1-$G45)*(VLOOKUP($F45,'Reference edited'!$C$197:$F$238,COLUMN('Reference edited'!$F$197)-COLUMN('Reference edited'!$C$197)+1,0)*(10^-3)),
P45*(VLOOKUP($F45,'Reference edited'!$C$197:$F$238,COLUMN('Reference edited'!$F$197)-COLUMN('Reference edited'!$C$197)+1,0)*(10^-3)))))</f>
        <v>0</v>
      </c>
      <c r="AQ45" s="369">
        <f>IF(Q45="","",
IF($E45='Reference edited'!$H$197,
Q45*$G45*(VLOOKUP($F45,'Reference edited'!$C$197:$F$238,COLUMN('Reference edited'!$F$197)-COLUMN('Reference edited'!$C$197)+1,0)*(10^-3)),
IF($E45='Reference edited'!$H$198,
Q45*(1-$G45)*(VLOOKUP($F45,'Reference edited'!$C$197:$F$238,COLUMN('Reference edited'!$F$197)-COLUMN('Reference edited'!$C$197)+1,0)*(10^-3)),
Q45*(VLOOKUP($F45,'Reference edited'!$C$197:$F$238,COLUMN('Reference edited'!$F$197)-COLUMN('Reference edited'!$C$197)+1,0)*(10^-3)))))</f>
        <v>0</v>
      </c>
      <c r="AR45" s="369">
        <f>IF(R45="","",
IF($E45='Reference edited'!$H$197,
R45*$G45*(VLOOKUP($F45,'Reference edited'!$C$197:$F$238,COLUMN('Reference edited'!$F$197)-COLUMN('Reference edited'!$C$197)+1,0)*(10^-3)),
IF($E45='Reference edited'!$H$198,
R45*(1-$G45)*(VLOOKUP($F45,'Reference edited'!$C$197:$F$238,COLUMN('Reference edited'!$F$197)-COLUMN('Reference edited'!$C$197)+1,0)*(10^-3)),
R45*(VLOOKUP($F45,'Reference edited'!$C$197:$F$238,COLUMN('Reference edited'!$F$197)-COLUMN('Reference edited'!$C$197)+1,0)*(10^-3)))))</f>
        <v>0</v>
      </c>
      <c r="AS45" s="369">
        <f>IF(S45="","",
IF($E45='Reference edited'!$H$197,
S45*$G45*(VLOOKUP($F45,'Reference edited'!$C$197:$F$238,COLUMN('Reference edited'!$F$197)-COLUMN('Reference edited'!$C$197)+1,0)*(10^-3)),
IF($E45='Reference edited'!$H$198,
S45*(1-$G45)*(VLOOKUP($F45,'Reference edited'!$C$197:$F$238,COLUMN('Reference edited'!$F$197)-COLUMN('Reference edited'!$C$197)+1,0)*(10^-3)),
S45*(VLOOKUP($F45,'Reference edited'!$C$197:$F$238,COLUMN('Reference edited'!$F$197)-COLUMN('Reference edited'!$C$197)+1,0)*(10^-3)))))</f>
        <v>0</v>
      </c>
      <c r="AT45" s="370">
        <f>IF(T45="","",
IF($E45='Reference edited'!$H$197,
T45*$G45*(VLOOKUP($F45,'Reference edited'!$C$197:$F$238,COLUMN('Reference edited'!$F$197)-COLUMN('Reference edited'!$C$197)+1,0)*(10^-3)),
IF($E45='Reference edited'!$H$198,
T45*(1-$G45)*(VLOOKUP($F45,'Reference edited'!$C$197:$F$238,COLUMN('Reference edited'!$F$197)-COLUMN('Reference edited'!$C$197)+1,0)*(10^-3)),
T45*(VLOOKUP($F45,'Reference edited'!$C$197:$F$238,COLUMN('Reference edited'!$F$197)-COLUMN('Reference edited'!$C$197)+1,0)*(10^-3)))))</f>
        <v>0</v>
      </c>
      <c r="AU45" s="251">
        <f t="shared" ref="AU45:AU53" si="15">SUM(AI45:AT45)</f>
        <v>0</v>
      </c>
      <c r="AV45" s="353"/>
      <c r="AW45" s="354"/>
      <c r="AX45" s="354"/>
      <c r="AY45" s="354"/>
      <c r="AZ45" s="354"/>
      <c r="BA45" s="354"/>
      <c r="BB45" s="354"/>
      <c r="BC45" s="354"/>
      <c r="BD45" s="354"/>
      <c r="BE45" s="354"/>
      <c r="BF45" s="354"/>
      <c r="BG45" s="355"/>
      <c r="BH45" s="356"/>
    </row>
    <row r="46" spans="2:60" ht="17.100000000000001" hidden="1" customHeight="1" x14ac:dyDescent="0.3">
      <c r="B46" s="742"/>
      <c r="C46" s="754"/>
      <c r="D46" s="767"/>
      <c r="E46" s="111"/>
      <c r="F46" s="161"/>
      <c r="G46" s="117"/>
      <c r="H46" s="309" t="str">
        <f>IF($F46="","",
VLOOKUP($F46,'Reference edited'!$C$197:$D$238,COLUMN('Reference edited'!$D$197)-COLUMN('Reference edited'!$C$197)+1,0))</f>
        <v/>
      </c>
      <c r="I46" s="30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4"/>
      <c r="U46" s="243">
        <f t="shared" si="0"/>
        <v>0</v>
      </c>
      <c r="V46" s="374" t="str">
        <f>IF(I46="","",
IF($E46='Reference edited'!$H$197,
I46*$G46*(VLOOKUP($F46,'Reference edited'!$C$197:$F$238,COLUMN('Reference edited'!$E$197)-COLUMN('Reference edited'!$C$197)+1,0)*(10^-3)),
IF($E46='Reference edited'!$H$198,
I46*(1-$G46)*(VLOOKUP($F46,'Reference edited'!$C$197:$F$238,COLUMN('Reference edited'!$E$197)-COLUMN('Reference edited'!$C$197)+1,0)*(10^-3)),
I46*(VLOOKUP($F46,'Reference edited'!$C$197:$F$238,COLUMN('Reference edited'!$E$197)-COLUMN('Reference edited'!$C$197)+1,0)*(10^-3)))))</f>
        <v/>
      </c>
      <c r="W46" s="374" t="str">
        <f>IF(J46="","",
IF($E46='Reference edited'!$H$197,
J46*$G46*(VLOOKUP($F46,'Reference edited'!$C$197:$F$238,COLUMN('Reference edited'!$E$197)-COLUMN('Reference edited'!$C$197)+1,0)*(10^-3)),
IF($E46='Reference edited'!$H$198,
J46*(1-$G46)*(VLOOKUP($F46,'Reference edited'!$C$197:$F$238,COLUMN('Reference edited'!$E$197)-COLUMN('Reference edited'!$C$197)+1,0)*(10^-3)),
J46*(VLOOKUP($F46,'Reference edited'!$C$197:$F$238,COLUMN('Reference edited'!$E$197)-COLUMN('Reference edited'!$C$197)+1,0)*(10^-3)))))</f>
        <v/>
      </c>
      <c r="X46" s="374" t="str">
        <f>IF(K46="","",
IF($E46='Reference edited'!$H$197,
K46*$G46*(VLOOKUP($F46,'Reference edited'!$C$197:$F$238,COLUMN('Reference edited'!$E$197)-COLUMN('Reference edited'!$C$197)+1,0)*(10^-3)),
IF($E46='Reference edited'!$H$198,
K46*(1-$G46)*(VLOOKUP($F46,'Reference edited'!$C$197:$F$238,COLUMN('Reference edited'!$E$197)-COLUMN('Reference edited'!$C$197)+1,0)*(10^-3)),
K46*(VLOOKUP($F46,'Reference edited'!$C$197:$F$238,COLUMN('Reference edited'!$E$197)-COLUMN('Reference edited'!$C$197)+1,0)*(10^-3)))))</f>
        <v/>
      </c>
      <c r="Y46" s="374" t="str">
        <f>IF(L46="","",
IF($E46='Reference edited'!$H$197,
L46*$G46*(VLOOKUP($F46,'Reference edited'!$C$197:$F$238,COLUMN('Reference edited'!$E$197)-COLUMN('Reference edited'!$C$197)+1,0)*(10^-3)),
IF($E46='Reference edited'!$H$198,
L46*(1-$G46)*(VLOOKUP($F46,'Reference edited'!$C$197:$F$238,COLUMN('Reference edited'!$E$197)-COLUMN('Reference edited'!$C$197)+1,0)*(10^-3)),
L46*(VLOOKUP($F46,'Reference edited'!$C$197:$F$238,COLUMN('Reference edited'!$E$197)-COLUMN('Reference edited'!$C$197)+1,0)*(10^-3)))))</f>
        <v/>
      </c>
      <c r="Z46" s="374" t="str">
        <f>IF(M46="","",
IF($E46='Reference edited'!$H$197,
M46*$G46*(VLOOKUP($F46,'Reference edited'!$C$197:$F$238,COLUMN('Reference edited'!$E$197)-COLUMN('Reference edited'!$C$197)+1,0)*(10^-3)),
IF($E46='Reference edited'!$H$198,
M46*(1-$G46)*(VLOOKUP($F46,'Reference edited'!$C$197:$F$238,COLUMN('Reference edited'!$E$197)-COLUMN('Reference edited'!$C$197)+1,0)*(10^-3)),
M46*(VLOOKUP($F46,'Reference edited'!$C$197:$F$238,COLUMN('Reference edited'!$E$197)-COLUMN('Reference edited'!$C$197)+1,0)*(10^-3)))))</f>
        <v/>
      </c>
      <c r="AA46" s="374" t="str">
        <f>IF(N46="","",
IF($E46='Reference edited'!$H$197,
N46*$G46*(VLOOKUP($F46,'Reference edited'!$C$197:$F$238,COLUMN('Reference edited'!$E$197)-COLUMN('Reference edited'!$C$197)+1,0)*(10^-3)),
IF($E46='Reference edited'!$H$198,
N46*(1-$G46)*(VLOOKUP($F46,'Reference edited'!$C$197:$F$238,COLUMN('Reference edited'!$E$197)-COLUMN('Reference edited'!$C$197)+1,0)*(10^-3)),
N46*(VLOOKUP($F46,'Reference edited'!$C$197:$F$238,COLUMN('Reference edited'!$E$197)-COLUMN('Reference edited'!$C$197)+1,0)*(10^-3)))))</f>
        <v/>
      </c>
      <c r="AB46" s="374" t="str">
        <f>IF(O46="","",
IF($E46='Reference edited'!$H$197,
O46*$G46*(VLOOKUP($F46,'Reference edited'!$C$197:$F$238,COLUMN('Reference edited'!$E$197)-COLUMN('Reference edited'!$C$197)+1,0)*(10^-3)),
IF($E46='Reference edited'!$H$198,
O46*(1-$G46)*(VLOOKUP($F46,'Reference edited'!$C$197:$F$238,COLUMN('Reference edited'!$E$197)-COLUMN('Reference edited'!$C$197)+1,0)*(10^-3)),
O46*(VLOOKUP($F46,'Reference edited'!$C$197:$F$238,COLUMN('Reference edited'!$E$197)-COLUMN('Reference edited'!$C$197)+1,0)*(10^-3)))))</f>
        <v/>
      </c>
      <c r="AC46" s="374" t="str">
        <f>IF(P46="","",
IF($E46='Reference edited'!$H$197,
P46*$G46*(VLOOKUP($F46,'Reference edited'!$C$197:$F$238,COLUMN('Reference edited'!$E$197)-COLUMN('Reference edited'!$C$197)+1,0)*(10^-3)),
IF($E46='Reference edited'!$H$198,
P46*(1-$G46)*(VLOOKUP($F46,'Reference edited'!$C$197:$F$238,COLUMN('Reference edited'!$E$197)-COLUMN('Reference edited'!$C$197)+1,0)*(10^-3)),
P46*(VLOOKUP($F46,'Reference edited'!$C$197:$F$238,COLUMN('Reference edited'!$E$197)-COLUMN('Reference edited'!$C$197)+1,0)*(10^-3)))))</f>
        <v/>
      </c>
      <c r="AD46" s="374" t="str">
        <f>IF(Q46="","",
IF($E46='Reference edited'!$H$197,
Q46*$G46*(VLOOKUP($F46,'Reference edited'!$C$197:$F$238,COLUMN('Reference edited'!$E$197)-COLUMN('Reference edited'!$C$197)+1,0)*(10^-3)),
IF($E46='Reference edited'!$H$198,
Q46*(1-$G46)*(VLOOKUP($F46,'Reference edited'!$C$197:$F$238,COLUMN('Reference edited'!$E$197)-COLUMN('Reference edited'!$C$197)+1,0)*(10^-3)),
Q46*(VLOOKUP($F46,'Reference edited'!$C$197:$F$238,COLUMN('Reference edited'!$E$197)-COLUMN('Reference edited'!$C$197)+1,0)*(10^-3)))))</f>
        <v/>
      </c>
      <c r="AE46" s="374" t="str">
        <f>IF(R46="","",
IF($E46='Reference edited'!$H$197,
R46*$G46*(VLOOKUP($F46,'Reference edited'!$C$197:$F$238,COLUMN('Reference edited'!$E$197)-COLUMN('Reference edited'!$C$197)+1,0)*(10^-3)),
IF($E46='Reference edited'!$H$198,
R46*(1-$G46)*(VLOOKUP($F46,'Reference edited'!$C$197:$F$238,COLUMN('Reference edited'!$E$197)-COLUMN('Reference edited'!$C$197)+1,0)*(10^-3)),
R46*(VLOOKUP($F46,'Reference edited'!$C$197:$F$238,COLUMN('Reference edited'!$E$197)-COLUMN('Reference edited'!$C$197)+1,0)*(10^-3)))))</f>
        <v/>
      </c>
      <c r="AF46" s="374" t="str">
        <f>IF(S46="","",
IF($E46='Reference edited'!$H$197,
S46*$G46*(VLOOKUP($F46,'Reference edited'!$C$197:$F$238,COLUMN('Reference edited'!$E$197)-COLUMN('Reference edited'!$C$197)+1,0)*(10^-3)),
IF($E46='Reference edited'!$H$198,
S46*(1-$G46)*(VLOOKUP($F46,'Reference edited'!$C$197:$F$238,COLUMN('Reference edited'!$E$197)-COLUMN('Reference edited'!$C$197)+1,0)*(10^-3)),
S46*(VLOOKUP($F46,'Reference edited'!$C$197:$F$238,COLUMN('Reference edited'!$E$197)-COLUMN('Reference edited'!$C$197)+1,0)*(10^-3)))))</f>
        <v/>
      </c>
      <c r="AG46" s="374" t="str">
        <f>IF(T46="","",
IF($E46='Reference edited'!$H$197,
T46*$G46*(VLOOKUP($F46,'Reference edited'!$C$197:$F$238,COLUMN('Reference edited'!$E$197)-COLUMN('Reference edited'!$C$197)+1,0)*(10^-3)),
IF($E46='Reference edited'!$H$198,
T46*(1-$G46)*(VLOOKUP($F46,'Reference edited'!$C$197:$F$238,COLUMN('Reference edited'!$E$197)-COLUMN('Reference edited'!$C$197)+1,0)*(10^-3)),
T46*(VLOOKUP($F46,'Reference edited'!$C$197:$F$238,COLUMN('Reference edited'!$E$197)-COLUMN('Reference edited'!$C$197)+1,0)*(10^-3)))))</f>
        <v/>
      </c>
      <c r="AH46" s="251">
        <f t="shared" si="14"/>
        <v>0</v>
      </c>
      <c r="AI46" s="368" t="str">
        <f>IF(I46="","",
IF($E46='Reference edited'!$H$197,
I46*$G46*(VLOOKUP($F46,'Reference edited'!$C$197:$F$238,COLUMN('Reference edited'!$F$197)-COLUMN('Reference edited'!$C$197)+1,0)*(10^-3)),
IF($E46='Reference edited'!$H$198,
I46*(1-$G46)*(VLOOKUP($F46,'Reference edited'!$C$197:$F$238,COLUMN('Reference edited'!$F$197)-COLUMN('Reference edited'!$C$197)+1,0)*(10^-3)),
I46*(VLOOKUP($F46,'Reference edited'!$C$197:$F$238,COLUMN('Reference edited'!$F$197)-COLUMN('Reference edited'!$C$197)+1,0)*(10^-3)))))</f>
        <v/>
      </c>
      <c r="AJ46" s="369" t="str">
        <f>IF(J46="","",
IF($E46='Reference edited'!$H$197,
J46*$G46*(VLOOKUP($F46,'Reference edited'!$C$197:$F$238,COLUMN('Reference edited'!$F$197)-COLUMN('Reference edited'!$C$197)+1,0)*(10^-3)),
IF($E46='Reference edited'!$H$198,
J46*(1-$G46)*(VLOOKUP($F46,'Reference edited'!$C$197:$F$238,COLUMN('Reference edited'!$F$197)-COLUMN('Reference edited'!$C$197)+1,0)*(10^-3)),
J46*(VLOOKUP($F46,'Reference edited'!$C$197:$F$238,COLUMN('Reference edited'!$F$197)-COLUMN('Reference edited'!$C$197)+1,0)*(10^-3)))))</f>
        <v/>
      </c>
      <c r="AK46" s="369" t="str">
        <f>IF(K46="","",
IF($E46='Reference edited'!$H$197,
K46*$G46*(VLOOKUP($F46,'Reference edited'!$C$197:$F$238,COLUMN('Reference edited'!$F$197)-COLUMN('Reference edited'!$C$197)+1,0)*(10^-3)),
IF($E46='Reference edited'!$H$198,
K46*(1-$G46)*(VLOOKUP($F46,'Reference edited'!$C$197:$F$238,COLUMN('Reference edited'!$F$197)-COLUMN('Reference edited'!$C$197)+1,0)*(10^-3)),
K46*(VLOOKUP($F46,'Reference edited'!$C$197:$F$238,COLUMN('Reference edited'!$F$197)-COLUMN('Reference edited'!$C$197)+1,0)*(10^-3)))))</f>
        <v/>
      </c>
      <c r="AL46" s="369" t="str">
        <f>IF(L46="","",
IF($E46='Reference edited'!$H$197,
L46*$G46*(VLOOKUP($F46,'Reference edited'!$C$197:$F$238,COLUMN('Reference edited'!$F$197)-COLUMN('Reference edited'!$C$197)+1,0)*(10^-3)),
IF($E46='Reference edited'!$H$198,
L46*(1-$G46)*(VLOOKUP($F46,'Reference edited'!$C$197:$F$238,COLUMN('Reference edited'!$F$197)-COLUMN('Reference edited'!$C$197)+1,0)*(10^-3)),
L46*(VLOOKUP($F46,'Reference edited'!$C$197:$F$238,COLUMN('Reference edited'!$F$197)-COLUMN('Reference edited'!$C$197)+1,0)*(10^-3)))))</f>
        <v/>
      </c>
      <c r="AM46" s="369" t="str">
        <f>IF(M46="","",
IF($E46='Reference edited'!$H$197,
M46*$G46*(VLOOKUP($F46,'Reference edited'!$C$197:$F$238,COLUMN('Reference edited'!$F$197)-COLUMN('Reference edited'!$C$197)+1,0)*(10^-3)),
IF($E46='Reference edited'!$H$198,
M46*(1-$G46)*(VLOOKUP($F46,'Reference edited'!$C$197:$F$238,COLUMN('Reference edited'!$F$197)-COLUMN('Reference edited'!$C$197)+1,0)*(10^-3)),
M46*(VLOOKUP($F46,'Reference edited'!$C$197:$F$238,COLUMN('Reference edited'!$F$197)-COLUMN('Reference edited'!$C$197)+1,0)*(10^-3)))))</f>
        <v/>
      </c>
      <c r="AN46" s="369" t="str">
        <f>IF(N46="","",
IF($E46='Reference edited'!$H$197,
N46*$G46*(VLOOKUP($F46,'Reference edited'!$C$197:$F$238,COLUMN('Reference edited'!$F$197)-COLUMN('Reference edited'!$C$197)+1,0)*(10^-3)),
IF($E46='Reference edited'!$H$198,
N46*(1-$G46)*(VLOOKUP($F46,'Reference edited'!$C$197:$F$238,COLUMN('Reference edited'!$F$197)-COLUMN('Reference edited'!$C$197)+1,0)*(10^-3)),
N46*(VLOOKUP($F46,'Reference edited'!$C$197:$F$238,COLUMN('Reference edited'!$F$197)-COLUMN('Reference edited'!$C$197)+1,0)*(10^-3)))))</f>
        <v/>
      </c>
      <c r="AO46" s="369" t="str">
        <f>IF(O46="","",
IF($E46='Reference edited'!$H$197,
O46*$G46*(VLOOKUP($F46,'Reference edited'!$C$197:$F$238,COLUMN('Reference edited'!$F$197)-COLUMN('Reference edited'!$C$197)+1,0)*(10^-3)),
IF($E46='Reference edited'!$H$198,
O46*(1-$G46)*(VLOOKUP($F46,'Reference edited'!$C$197:$F$238,COLUMN('Reference edited'!$F$197)-COLUMN('Reference edited'!$C$197)+1,0)*(10^-3)),
O46*(VLOOKUP($F46,'Reference edited'!$C$197:$F$238,COLUMN('Reference edited'!$F$197)-COLUMN('Reference edited'!$C$197)+1,0)*(10^-3)))))</f>
        <v/>
      </c>
      <c r="AP46" s="369" t="str">
        <f>IF(P46="","",
IF($E46='Reference edited'!$H$197,
P46*$G46*(VLOOKUP($F46,'Reference edited'!$C$197:$F$238,COLUMN('Reference edited'!$F$197)-COLUMN('Reference edited'!$C$197)+1,0)*(10^-3)),
IF($E46='Reference edited'!$H$198,
P46*(1-$G46)*(VLOOKUP($F46,'Reference edited'!$C$197:$F$238,COLUMN('Reference edited'!$F$197)-COLUMN('Reference edited'!$C$197)+1,0)*(10^-3)),
P46*(VLOOKUP($F46,'Reference edited'!$C$197:$F$238,COLUMN('Reference edited'!$F$197)-COLUMN('Reference edited'!$C$197)+1,0)*(10^-3)))))</f>
        <v/>
      </c>
      <c r="AQ46" s="369" t="str">
        <f>IF(Q46="","",
IF($E46='Reference edited'!$H$197,
Q46*$G46*(VLOOKUP($F46,'Reference edited'!$C$197:$F$238,COLUMN('Reference edited'!$F$197)-COLUMN('Reference edited'!$C$197)+1,0)*(10^-3)),
IF($E46='Reference edited'!$H$198,
Q46*(1-$G46)*(VLOOKUP($F46,'Reference edited'!$C$197:$F$238,COLUMN('Reference edited'!$F$197)-COLUMN('Reference edited'!$C$197)+1,0)*(10^-3)),
Q46*(VLOOKUP($F46,'Reference edited'!$C$197:$F$238,COLUMN('Reference edited'!$F$197)-COLUMN('Reference edited'!$C$197)+1,0)*(10^-3)))))</f>
        <v/>
      </c>
      <c r="AR46" s="369" t="str">
        <f>IF(R46="","",
IF($E46='Reference edited'!$H$197,
R46*$G46*(VLOOKUP($F46,'Reference edited'!$C$197:$F$238,COLUMN('Reference edited'!$F$197)-COLUMN('Reference edited'!$C$197)+1,0)*(10^-3)),
IF($E46='Reference edited'!$H$198,
R46*(1-$G46)*(VLOOKUP($F46,'Reference edited'!$C$197:$F$238,COLUMN('Reference edited'!$F$197)-COLUMN('Reference edited'!$C$197)+1,0)*(10^-3)),
R46*(VLOOKUP($F46,'Reference edited'!$C$197:$F$238,COLUMN('Reference edited'!$F$197)-COLUMN('Reference edited'!$C$197)+1,0)*(10^-3)))))</f>
        <v/>
      </c>
      <c r="AS46" s="369" t="str">
        <f>IF(S46="","",
IF($E46='Reference edited'!$H$197,
S46*$G46*(VLOOKUP($F46,'Reference edited'!$C$197:$F$238,COLUMN('Reference edited'!$F$197)-COLUMN('Reference edited'!$C$197)+1,0)*(10^-3)),
IF($E46='Reference edited'!$H$198,
S46*(1-$G46)*(VLOOKUP($F46,'Reference edited'!$C$197:$F$238,COLUMN('Reference edited'!$F$197)-COLUMN('Reference edited'!$C$197)+1,0)*(10^-3)),
S46*(VLOOKUP($F46,'Reference edited'!$C$197:$F$238,COLUMN('Reference edited'!$F$197)-COLUMN('Reference edited'!$C$197)+1,0)*(10^-3)))))</f>
        <v/>
      </c>
      <c r="AT46" s="370" t="str">
        <f>IF(T46="","",
IF($E46='Reference edited'!$H$197,
T46*$G46*(VLOOKUP($F46,'Reference edited'!$C$197:$F$238,COLUMN('Reference edited'!$F$197)-COLUMN('Reference edited'!$C$197)+1,0)*(10^-3)),
IF($E46='Reference edited'!$H$198,
T46*(1-$G46)*(VLOOKUP($F46,'Reference edited'!$C$197:$F$238,COLUMN('Reference edited'!$F$197)-COLUMN('Reference edited'!$C$197)+1,0)*(10^-3)),
T46*(VLOOKUP($F46,'Reference edited'!$C$197:$F$238,COLUMN('Reference edited'!$F$197)-COLUMN('Reference edited'!$C$197)+1,0)*(10^-3)))))</f>
        <v/>
      </c>
      <c r="AU46" s="251">
        <f t="shared" si="15"/>
        <v>0</v>
      </c>
      <c r="AV46" s="353"/>
      <c r="AW46" s="354"/>
      <c r="AX46" s="354"/>
      <c r="AY46" s="354"/>
      <c r="AZ46" s="354"/>
      <c r="BA46" s="354"/>
      <c r="BB46" s="354"/>
      <c r="BC46" s="354"/>
      <c r="BD46" s="354"/>
      <c r="BE46" s="354"/>
      <c r="BF46" s="354"/>
      <c r="BG46" s="355"/>
      <c r="BH46" s="356"/>
    </row>
    <row r="47" spans="2:60" ht="17.100000000000001" hidden="1" customHeight="1" x14ac:dyDescent="0.3">
      <c r="B47" s="742"/>
      <c r="C47" s="754"/>
      <c r="D47" s="767"/>
      <c r="E47" s="116"/>
      <c r="F47" s="165"/>
      <c r="G47" s="117"/>
      <c r="H47" s="309" t="str">
        <f>IF($F47="","",
VLOOKUP($F47,'Reference edited'!$C$197:$D$238,COLUMN('Reference edited'!$D$197)-COLUMN('Reference edited'!$C$197)+1,0))</f>
        <v/>
      </c>
      <c r="I47" s="304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8"/>
      <c r="U47" s="243">
        <f t="shared" si="0"/>
        <v>0</v>
      </c>
      <c r="V47" s="374" t="str">
        <f>IF(I47="","",
IF($E47='Reference edited'!$H$197,
I47*$G47*(VLOOKUP($F47,'Reference edited'!$C$197:$F$238,COLUMN('Reference edited'!$E$197)-COLUMN('Reference edited'!$C$197)+1,0)*(10^-3)),
IF($E47='Reference edited'!$H$198,
I47*(1-$G47)*(VLOOKUP($F47,'Reference edited'!$C$197:$F$238,COLUMN('Reference edited'!$E$197)-COLUMN('Reference edited'!$C$197)+1,0)*(10^-3)),
I47*(VLOOKUP($F47,'Reference edited'!$C$197:$F$238,COLUMN('Reference edited'!$E$197)-COLUMN('Reference edited'!$C$197)+1,0)*(10^-3)))))</f>
        <v/>
      </c>
      <c r="W47" s="374" t="str">
        <f>IF(J47="","",
IF($E47='Reference edited'!$H$197,
J47*$G47*(VLOOKUP($F47,'Reference edited'!$C$197:$F$238,COLUMN('Reference edited'!$E$197)-COLUMN('Reference edited'!$C$197)+1,0)*(10^-3)),
IF($E47='Reference edited'!$H$198,
J47*(1-$G47)*(VLOOKUP($F47,'Reference edited'!$C$197:$F$238,COLUMN('Reference edited'!$E$197)-COLUMN('Reference edited'!$C$197)+1,0)*(10^-3)),
J47*(VLOOKUP($F47,'Reference edited'!$C$197:$F$238,COLUMN('Reference edited'!$E$197)-COLUMN('Reference edited'!$C$197)+1,0)*(10^-3)))))</f>
        <v/>
      </c>
      <c r="X47" s="374" t="str">
        <f>IF(K47="","",
IF($E47='Reference edited'!$H$197,
K47*$G47*(VLOOKUP($F47,'Reference edited'!$C$197:$F$238,COLUMN('Reference edited'!$E$197)-COLUMN('Reference edited'!$C$197)+1,0)*(10^-3)),
IF($E47='Reference edited'!$H$198,
K47*(1-$G47)*(VLOOKUP($F47,'Reference edited'!$C$197:$F$238,COLUMN('Reference edited'!$E$197)-COLUMN('Reference edited'!$C$197)+1,0)*(10^-3)),
K47*(VLOOKUP($F47,'Reference edited'!$C$197:$F$238,COLUMN('Reference edited'!$E$197)-COLUMN('Reference edited'!$C$197)+1,0)*(10^-3)))))</f>
        <v/>
      </c>
      <c r="Y47" s="374" t="str">
        <f>IF(L47="","",
IF($E47='Reference edited'!$H$197,
L47*$G47*(VLOOKUP($F47,'Reference edited'!$C$197:$F$238,COLUMN('Reference edited'!$E$197)-COLUMN('Reference edited'!$C$197)+1,0)*(10^-3)),
IF($E47='Reference edited'!$H$198,
L47*(1-$G47)*(VLOOKUP($F47,'Reference edited'!$C$197:$F$238,COLUMN('Reference edited'!$E$197)-COLUMN('Reference edited'!$C$197)+1,0)*(10^-3)),
L47*(VLOOKUP($F47,'Reference edited'!$C$197:$F$238,COLUMN('Reference edited'!$E$197)-COLUMN('Reference edited'!$C$197)+1,0)*(10^-3)))))</f>
        <v/>
      </c>
      <c r="Z47" s="374" t="str">
        <f>IF(M47="","",
IF($E47='Reference edited'!$H$197,
M47*$G47*(VLOOKUP($F47,'Reference edited'!$C$197:$F$238,COLUMN('Reference edited'!$E$197)-COLUMN('Reference edited'!$C$197)+1,0)*(10^-3)),
IF($E47='Reference edited'!$H$198,
M47*(1-$G47)*(VLOOKUP($F47,'Reference edited'!$C$197:$F$238,COLUMN('Reference edited'!$E$197)-COLUMN('Reference edited'!$C$197)+1,0)*(10^-3)),
M47*(VLOOKUP($F47,'Reference edited'!$C$197:$F$238,COLUMN('Reference edited'!$E$197)-COLUMN('Reference edited'!$C$197)+1,0)*(10^-3)))))</f>
        <v/>
      </c>
      <c r="AA47" s="374" t="str">
        <f>IF(N47="","",
IF($E47='Reference edited'!$H$197,
N47*$G47*(VLOOKUP($F47,'Reference edited'!$C$197:$F$238,COLUMN('Reference edited'!$E$197)-COLUMN('Reference edited'!$C$197)+1,0)*(10^-3)),
IF($E47='Reference edited'!$H$198,
N47*(1-$G47)*(VLOOKUP($F47,'Reference edited'!$C$197:$F$238,COLUMN('Reference edited'!$E$197)-COLUMN('Reference edited'!$C$197)+1,0)*(10^-3)),
N47*(VLOOKUP($F47,'Reference edited'!$C$197:$F$238,COLUMN('Reference edited'!$E$197)-COLUMN('Reference edited'!$C$197)+1,0)*(10^-3)))))</f>
        <v/>
      </c>
      <c r="AB47" s="374" t="str">
        <f>IF(O47="","",
IF($E47='Reference edited'!$H$197,
O47*$G47*(VLOOKUP($F47,'Reference edited'!$C$197:$F$238,COLUMN('Reference edited'!$E$197)-COLUMN('Reference edited'!$C$197)+1,0)*(10^-3)),
IF($E47='Reference edited'!$H$198,
O47*(1-$G47)*(VLOOKUP($F47,'Reference edited'!$C$197:$F$238,COLUMN('Reference edited'!$E$197)-COLUMN('Reference edited'!$C$197)+1,0)*(10^-3)),
O47*(VLOOKUP($F47,'Reference edited'!$C$197:$F$238,COLUMN('Reference edited'!$E$197)-COLUMN('Reference edited'!$C$197)+1,0)*(10^-3)))))</f>
        <v/>
      </c>
      <c r="AC47" s="374" t="str">
        <f>IF(P47="","",
IF($E47='Reference edited'!$H$197,
P47*$G47*(VLOOKUP($F47,'Reference edited'!$C$197:$F$238,COLUMN('Reference edited'!$E$197)-COLUMN('Reference edited'!$C$197)+1,0)*(10^-3)),
IF($E47='Reference edited'!$H$198,
P47*(1-$G47)*(VLOOKUP($F47,'Reference edited'!$C$197:$F$238,COLUMN('Reference edited'!$E$197)-COLUMN('Reference edited'!$C$197)+1,0)*(10^-3)),
P47*(VLOOKUP($F47,'Reference edited'!$C$197:$F$238,COLUMN('Reference edited'!$E$197)-COLUMN('Reference edited'!$C$197)+1,0)*(10^-3)))))</f>
        <v/>
      </c>
      <c r="AD47" s="374" t="str">
        <f>IF(Q47="","",
IF($E47='Reference edited'!$H$197,
Q47*$G47*(VLOOKUP($F47,'Reference edited'!$C$197:$F$238,COLUMN('Reference edited'!$E$197)-COLUMN('Reference edited'!$C$197)+1,0)*(10^-3)),
IF($E47='Reference edited'!$H$198,
Q47*(1-$G47)*(VLOOKUP($F47,'Reference edited'!$C$197:$F$238,COLUMN('Reference edited'!$E$197)-COLUMN('Reference edited'!$C$197)+1,0)*(10^-3)),
Q47*(VLOOKUP($F47,'Reference edited'!$C$197:$F$238,COLUMN('Reference edited'!$E$197)-COLUMN('Reference edited'!$C$197)+1,0)*(10^-3)))))</f>
        <v/>
      </c>
      <c r="AE47" s="374" t="str">
        <f>IF(R47="","",
IF($E47='Reference edited'!$H$197,
R47*$G47*(VLOOKUP($F47,'Reference edited'!$C$197:$F$238,COLUMN('Reference edited'!$E$197)-COLUMN('Reference edited'!$C$197)+1,0)*(10^-3)),
IF($E47='Reference edited'!$H$198,
R47*(1-$G47)*(VLOOKUP($F47,'Reference edited'!$C$197:$F$238,COLUMN('Reference edited'!$E$197)-COLUMN('Reference edited'!$C$197)+1,0)*(10^-3)),
R47*(VLOOKUP($F47,'Reference edited'!$C$197:$F$238,COLUMN('Reference edited'!$E$197)-COLUMN('Reference edited'!$C$197)+1,0)*(10^-3)))))</f>
        <v/>
      </c>
      <c r="AF47" s="374" t="str">
        <f>IF(S47="","",
IF($E47='Reference edited'!$H$197,
S47*$G47*(VLOOKUP($F47,'Reference edited'!$C$197:$F$238,COLUMN('Reference edited'!$E$197)-COLUMN('Reference edited'!$C$197)+1,0)*(10^-3)),
IF($E47='Reference edited'!$H$198,
S47*(1-$G47)*(VLOOKUP($F47,'Reference edited'!$C$197:$F$238,COLUMN('Reference edited'!$E$197)-COLUMN('Reference edited'!$C$197)+1,0)*(10^-3)),
S47*(VLOOKUP($F47,'Reference edited'!$C$197:$F$238,COLUMN('Reference edited'!$E$197)-COLUMN('Reference edited'!$C$197)+1,0)*(10^-3)))))</f>
        <v/>
      </c>
      <c r="AG47" s="374" t="str">
        <f>IF(T47="","",
IF($E47='Reference edited'!$H$197,
T47*$G47*(VLOOKUP($F47,'Reference edited'!$C$197:$F$238,COLUMN('Reference edited'!$E$197)-COLUMN('Reference edited'!$C$197)+1,0)*(10^-3)),
IF($E47='Reference edited'!$H$198,
T47*(1-$G47)*(VLOOKUP($F47,'Reference edited'!$C$197:$F$238,COLUMN('Reference edited'!$E$197)-COLUMN('Reference edited'!$C$197)+1,0)*(10^-3)),
T47*(VLOOKUP($F47,'Reference edited'!$C$197:$F$238,COLUMN('Reference edited'!$E$197)-COLUMN('Reference edited'!$C$197)+1,0)*(10^-3)))))</f>
        <v/>
      </c>
      <c r="AH47" s="260">
        <f t="shared" si="14"/>
        <v>0</v>
      </c>
      <c r="AI47" s="368" t="str">
        <f>IF(I47="","",
IF($E47='Reference edited'!$H$197,
I47*$G47*(VLOOKUP($F47,'Reference edited'!$C$197:$F$238,COLUMN('Reference edited'!$F$197)-COLUMN('Reference edited'!$C$197)+1,0)*(10^-3)),
IF($E47='Reference edited'!$H$198,
I47*(1-$G47)*(VLOOKUP($F47,'Reference edited'!$C$197:$F$238,COLUMN('Reference edited'!$F$197)-COLUMN('Reference edited'!$C$197)+1,0)*(10^-3)),
I47*(VLOOKUP($F47,'Reference edited'!$C$197:$F$238,COLUMN('Reference edited'!$F$197)-COLUMN('Reference edited'!$C$197)+1,0)*(10^-3)))))</f>
        <v/>
      </c>
      <c r="AJ47" s="369" t="str">
        <f>IF(J47="","",
IF($E47='Reference edited'!$H$197,
J47*$G47*(VLOOKUP($F47,'Reference edited'!$C$197:$F$238,COLUMN('Reference edited'!$F$197)-COLUMN('Reference edited'!$C$197)+1,0)*(10^-3)),
IF($E47='Reference edited'!$H$198,
J47*(1-$G47)*(VLOOKUP($F47,'Reference edited'!$C$197:$F$238,COLUMN('Reference edited'!$F$197)-COLUMN('Reference edited'!$C$197)+1,0)*(10^-3)),
J47*(VLOOKUP($F47,'Reference edited'!$C$197:$F$238,COLUMN('Reference edited'!$F$197)-COLUMN('Reference edited'!$C$197)+1,0)*(10^-3)))))</f>
        <v/>
      </c>
      <c r="AK47" s="369" t="str">
        <f>IF(K47="","",
IF($E47='Reference edited'!$H$197,
K47*$G47*(VLOOKUP($F47,'Reference edited'!$C$197:$F$238,COLUMN('Reference edited'!$F$197)-COLUMN('Reference edited'!$C$197)+1,0)*(10^-3)),
IF($E47='Reference edited'!$H$198,
K47*(1-$G47)*(VLOOKUP($F47,'Reference edited'!$C$197:$F$238,COLUMN('Reference edited'!$F$197)-COLUMN('Reference edited'!$C$197)+1,0)*(10^-3)),
K47*(VLOOKUP($F47,'Reference edited'!$C$197:$F$238,COLUMN('Reference edited'!$F$197)-COLUMN('Reference edited'!$C$197)+1,0)*(10^-3)))))</f>
        <v/>
      </c>
      <c r="AL47" s="369" t="str">
        <f>IF(L47="","",
IF($E47='Reference edited'!$H$197,
L47*$G47*(VLOOKUP($F47,'Reference edited'!$C$197:$F$238,COLUMN('Reference edited'!$F$197)-COLUMN('Reference edited'!$C$197)+1,0)*(10^-3)),
IF($E47='Reference edited'!$H$198,
L47*(1-$G47)*(VLOOKUP($F47,'Reference edited'!$C$197:$F$238,COLUMN('Reference edited'!$F$197)-COLUMN('Reference edited'!$C$197)+1,0)*(10^-3)),
L47*(VLOOKUP($F47,'Reference edited'!$C$197:$F$238,COLUMN('Reference edited'!$F$197)-COLUMN('Reference edited'!$C$197)+1,0)*(10^-3)))))</f>
        <v/>
      </c>
      <c r="AM47" s="369" t="str">
        <f>IF(M47="","",
IF($E47='Reference edited'!$H$197,
M47*$G47*(VLOOKUP($F47,'Reference edited'!$C$197:$F$238,COLUMN('Reference edited'!$F$197)-COLUMN('Reference edited'!$C$197)+1,0)*(10^-3)),
IF($E47='Reference edited'!$H$198,
M47*(1-$G47)*(VLOOKUP($F47,'Reference edited'!$C$197:$F$238,COLUMN('Reference edited'!$F$197)-COLUMN('Reference edited'!$C$197)+1,0)*(10^-3)),
M47*(VLOOKUP($F47,'Reference edited'!$C$197:$F$238,COLUMN('Reference edited'!$F$197)-COLUMN('Reference edited'!$C$197)+1,0)*(10^-3)))))</f>
        <v/>
      </c>
      <c r="AN47" s="369" t="str">
        <f>IF(N47="","",
IF($E47='Reference edited'!$H$197,
N47*$G47*(VLOOKUP($F47,'Reference edited'!$C$197:$F$238,COLUMN('Reference edited'!$F$197)-COLUMN('Reference edited'!$C$197)+1,0)*(10^-3)),
IF($E47='Reference edited'!$H$198,
N47*(1-$G47)*(VLOOKUP($F47,'Reference edited'!$C$197:$F$238,COLUMN('Reference edited'!$F$197)-COLUMN('Reference edited'!$C$197)+1,0)*(10^-3)),
N47*(VLOOKUP($F47,'Reference edited'!$C$197:$F$238,COLUMN('Reference edited'!$F$197)-COLUMN('Reference edited'!$C$197)+1,0)*(10^-3)))))</f>
        <v/>
      </c>
      <c r="AO47" s="369" t="str">
        <f>IF(O47="","",
IF($E47='Reference edited'!$H$197,
O47*$G47*(VLOOKUP($F47,'Reference edited'!$C$197:$F$238,COLUMN('Reference edited'!$F$197)-COLUMN('Reference edited'!$C$197)+1,0)*(10^-3)),
IF($E47='Reference edited'!$H$198,
O47*(1-$G47)*(VLOOKUP($F47,'Reference edited'!$C$197:$F$238,COLUMN('Reference edited'!$F$197)-COLUMN('Reference edited'!$C$197)+1,0)*(10^-3)),
O47*(VLOOKUP($F47,'Reference edited'!$C$197:$F$238,COLUMN('Reference edited'!$F$197)-COLUMN('Reference edited'!$C$197)+1,0)*(10^-3)))))</f>
        <v/>
      </c>
      <c r="AP47" s="369" t="str">
        <f>IF(P47="","",
IF($E47='Reference edited'!$H$197,
P47*$G47*(VLOOKUP($F47,'Reference edited'!$C$197:$F$238,COLUMN('Reference edited'!$F$197)-COLUMN('Reference edited'!$C$197)+1,0)*(10^-3)),
IF($E47='Reference edited'!$H$198,
P47*(1-$G47)*(VLOOKUP($F47,'Reference edited'!$C$197:$F$238,COLUMN('Reference edited'!$F$197)-COLUMN('Reference edited'!$C$197)+1,0)*(10^-3)),
P47*(VLOOKUP($F47,'Reference edited'!$C$197:$F$238,COLUMN('Reference edited'!$F$197)-COLUMN('Reference edited'!$C$197)+1,0)*(10^-3)))))</f>
        <v/>
      </c>
      <c r="AQ47" s="369" t="str">
        <f>IF(Q47="","",
IF($E47='Reference edited'!$H$197,
Q47*$G47*(VLOOKUP($F47,'Reference edited'!$C$197:$F$238,COLUMN('Reference edited'!$F$197)-COLUMN('Reference edited'!$C$197)+1,0)*(10^-3)),
IF($E47='Reference edited'!$H$198,
Q47*(1-$G47)*(VLOOKUP($F47,'Reference edited'!$C$197:$F$238,COLUMN('Reference edited'!$F$197)-COLUMN('Reference edited'!$C$197)+1,0)*(10^-3)),
Q47*(VLOOKUP($F47,'Reference edited'!$C$197:$F$238,COLUMN('Reference edited'!$F$197)-COLUMN('Reference edited'!$C$197)+1,0)*(10^-3)))))</f>
        <v/>
      </c>
      <c r="AR47" s="369" t="str">
        <f>IF(R47="","",
IF($E47='Reference edited'!$H$197,
R47*$G47*(VLOOKUP($F47,'Reference edited'!$C$197:$F$238,COLUMN('Reference edited'!$F$197)-COLUMN('Reference edited'!$C$197)+1,0)*(10^-3)),
IF($E47='Reference edited'!$H$198,
R47*(1-$G47)*(VLOOKUP($F47,'Reference edited'!$C$197:$F$238,COLUMN('Reference edited'!$F$197)-COLUMN('Reference edited'!$C$197)+1,0)*(10^-3)),
R47*(VLOOKUP($F47,'Reference edited'!$C$197:$F$238,COLUMN('Reference edited'!$F$197)-COLUMN('Reference edited'!$C$197)+1,0)*(10^-3)))))</f>
        <v/>
      </c>
      <c r="AS47" s="369" t="str">
        <f>IF(S47="","",
IF($E47='Reference edited'!$H$197,
S47*$G47*(VLOOKUP($F47,'Reference edited'!$C$197:$F$238,COLUMN('Reference edited'!$F$197)-COLUMN('Reference edited'!$C$197)+1,0)*(10^-3)),
IF($E47='Reference edited'!$H$198,
S47*(1-$G47)*(VLOOKUP($F47,'Reference edited'!$C$197:$F$238,COLUMN('Reference edited'!$F$197)-COLUMN('Reference edited'!$C$197)+1,0)*(10^-3)),
S47*(VLOOKUP($F47,'Reference edited'!$C$197:$F$238,COLUMN('Reference edited'!$F$197)-COLUMN('Reference edited'!$C$197)+1,0)*(10^-3)))))</f>
        <v/>
      </c>
      <c r="AT47" s="370" t="str">
        <f>IF(T47="","",
IF($E47='Reference edited'!$H$197,
T47*$G47*(VLOOKUP($F47,'Reference edited'!$C$197:$F$238,COLUMN('Reference edited'!$F$197)-COLUMN('Reference edited'!$C$197)+1,0)*(10^-3)),
IF($E47='Reference edited'!$H$198,
T47*(1-$G47)*(VLOOKUP($F47,'Reference edited'!$C$197:$F$238,COLUMN('Reference edited'!$F$197)-COLUMN('Reference edited'!$C$197)+1,0)*(10^-3)),
T47*(VLOOKUP($F47,'Reference edited'!$C$197:$F$238,COLUMN('Reference edited'!$F$197)-COLUMN('Reference edited'!$C$197)+1,0)*(10^-3)))))</f>
        <v/>
      </c>
      <c r="AU47" s="260">
        <f t="shared" si="15"/>
        <v>0</v>
      </c>
      <c r="AV47" s="357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9"/>
      <c r="BH47" s="360"/>
    </row>
    <row r="48" spans="2:60" ht="17.100000000000001" hidden="1" customHeight="1" x14ac:dyDescent="0.3">
      <c r="B48" s="742"/>
      <c r="C48" s="754"/>
      <c r="D48" s="767"/>
      <c r="E48" s="116"/>
      <c r="F48" s="165"/>
      <c r="G48" s="117"/>
      <c r="H48" s="309" t="str">
        <f>IF($F48="","",
VLOOKUP($F48,'Reference edited'!$C$197:$D$238,COLUMN('Reference edited'!$D$197)-COLUMN('Reference edited'!$C$197)+1,0))</f>
        <v/>
      </c>
      <c r="I48" s="304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8"/>
      <c r="U48" s="243">
        <f t="shared" si="0"/>
        <v>0</v>
      </c>
      <c r="V48" s="374" t="str">
        <f>IF(I48="","",
IF($E48='Reference edited'!$H$197,
I48*$G48*(VLOOKUP($F48,'Reference edited'!$C$197:$F$238,COLUMN('Reference edited'!$E$197)-COLUMN('Reference edited'!$C$197)+1,0)*(10^-3)),
IF($E48='Reference edited'!$H$198,
I48*(1-$G48)*(VLOOKUP($F48,'Reference edited'!$C$197:$F$238,COLUMN('Reference edited'!$E$197)-COLUMN('Reference edited'!$C$197)+1,0)*(10^-3)),
I48*(VLOOKUP($F48,'Reference edited'!$C$197:$F$238,COLUMN('Reference edited'!$E$197)-COLUMN('Reference edited'!$C$197)+1,0)*(10^-3)))))</f>
        <v/>
      </c>
      <c r="W48" s="374" t="str">
        <f>IF(J48="","",
IF($E48='Reference edited'!$H$197,
J48*$G48*(VLOOKUP($F48,'Reference edited'!$C$197:$F$238,COLUMN('Reference edited'!$E$197)-COLUMN('Reference edited'!$C$197)+1,0)*(10^-3)),
IF($E48='Reference edited'!$H$198,
J48*(1-$G48)*(VLOOKUP($F48,'Reference edited'!$C$197:$F$238,COLUMN('Reference edited'!$E$197)-COLUMN('Reference edited'!$C$197)+1,0)*(10^-3)),
J48*(VLOOKUP($F48,'Reference edited'!$C$197:$F$238,COLUMN('Reference edited'!$E$197)-COLUMN('Reference edited'!$C$197)+1,0)*(10^-3)))))</f>
        <v/>
      </c>
      <c r="X48" s="374" t="str">
        <f>IF(K48="","",
IF($E48='Reference edited'!$H$197,
K48*$G48*(VLOOKUP($F48,'Reference edited'!$C$197:$F$238,COLUMN('Reference edited'!$E$197)-COLUMN('Reference edited'!$C$197)+1,0)*(10^-3)),
IF($E48='Reference edited'!$H$198,
K48*(1-$G48)*(VLOOKUP($F48,'Reference edited'!$C$197:$F$238,COLUMN('Reference edited'!$E$197)-COLUMN('Reference edited'!$C$197)+1,0)*(10^-3)),
K48*(VLOOKUP($F48,'Reference edited'!$C$197:$F$238,COLUMN('Reference edited'!$E$197)-COLUMN('Reference edited'!$C$197)+1,0)*(10^-3)))))</f>
        <v/>
      </c>
      <c r="Y48" s="374" t="str">
        <f>IF(L48="","",
IF($E48='Reference edited'!$H$197,
L48*$G48*(VLOOKUP($F48,'Reference edited'!$C$197:$F$238,COLUMN('Reference edited'!$E$197)-COLUMN('Reference edited'!$C$197)+1,0)*(10^-3)),
IF($E48='Reference edited'!$H$198,
L48*(1-$G48)*(VLOOKUP($F48,'Reference edited'!$C$197:$F$238,COLUMN('Reference edited'!$E$197)-COLUMN('Reference edited'!$C$197)+1,0)*(10^-3)),
L48*(VLOOKUP($F48,'Reference edited'!$C$197:$F$238,COLUMN('Reference edited'!$E$197)-COLUMN('Reference edited'!$C$197)+1,0)*(10^-3)))))</f>
        <v/>
      </c>
      <c r="Z48" s="374" t="str">
        <f>IF(M48="","",
IF($E48='Reference edited'!$H$197,
M48*$G48*(VLOOKUP($F48,'Reference edited'!$C$197:$F$238,COLUMN('Reference edited'!$E$197)-COLUMN('Reference edited'!$C$197)+1,0)*(10^-3)),
IF($E48='Reference edited'!$H$198,
M48*(1-$G48)*(VLOOKUP($F48,'Reference edited'!$C$197:$F$238,COLUMN('Reference edited'!$E$197)-COLUMN('Reference edited'!$C$197)+1,0)*(10^-3)),
M48*(VLOOKUP($F48,'Reference edited'!$C$197:$F$238,COLUMN('Reference edited'!$E$197)-COLUMN('Reference edited'!$C$197)+1,0)*(10^-3)))))</f>
        <v/>
      </c>
      <c r="AA48" s="374" t="str">
        <f>IF(N48="","",
IF($E48='Reference edited'!$H$197,
N48*$G48*(VLOOKUP($F48,'Reference edited'!$C$197:$F$238,COLUMN('Reference edited'!$E$197)-COLUMN('Reference edited'!$C$197)+1,0)*(10^-3)),
IF($E48='Reference edited'!$H$198,
N48*(1-$G48)*(VLOOKUP($F48,'Reference edited'!$C$197:$F$238,COLUMN('Reference edited'!$E$197)-COLUMN('Reference edited'!$C$197)+1,0)*(10^-3)),
N48*(VLOOKUP($F48,'Reference edited'!$C$197:$F$238,COLUMN('Reference edited'!$E$197)-COLUMN('Reference edited'!$C$197)+1,0)*(10^-3)))))</f>
        <v/>
      </c>
      <c r="AB48" s="374" t="str">
        <f>IF(O48="","",
IF($E48='Reference edited'!$H$197,
O48*$G48*(VLOOKUP($F48,'Reference edited'!$C$197:$F$238,COLUMN('Reference edited'!$E$197)-COLUMN('Reference edited'!$C$197)+1,0)*(10^-3)),
IF($E48='Reference edited'!$H$198,
O48*(1-$G48)*(VLOOKUP($F48,'Reference edited'!$C$197:$F$238,COLUMN('Reference edited'!$E$197)-COLUMN('Reference edited'!$C$197)+1,0)*(10^-3)),
O48*(VLOOKUP($F48,'Reference edited'!$C$197:$F$238,COLUMN('Reference edited'!$E$197)-COLUMN('Reference edited'!$C$197)+1,0)*(10^-3)))))</f>
        <v/>
      </c>
      <c r="AC48" s="374" t="str">
        <f>IF(P48="","",
IF($E48='Reference edited'!$H$197,
P48*$G48*(VLOOKUP($F48,'Reference edited'!$C$197:$F$238,COLUMN('Reference edited'!$E$197)-COLUMN('Reference edited'!$C$197)+1,0)*(10^-3)),
IF($E48='Reference edited'!$H$198,
P48*(1-$G48)*(VLOOKUP($F48,'Reference edited'!$C$197:$F$238,COLUMN('Reference edited'!$E$197)-COLUMN('Reference edited'!$C$197)+1,0)*(10^-3)),
P48*(VLOOKUP($F48,'Reference edited'!$C$197:$F$238,COLUMN('Reference edited'!$E$197)-COLUMN('Reference edited'!$C$197)+1,0)*(10^-3)))))</f>
        <v/>
      </c>
      <c r="AD48" s="374" t="str">
        <f>IF(Q48="","",
IF($E48='Reference edited'!$H$197,
Q48*$G48*(VLOOKUP($F48,'Reference edited'!$C$197:$F$238,COLUMN('Reference edited'!$E$197)-COLUMN('Reference edited'!$C$197)+1,0)*(10^-3)),
IF($E48='Reference edited'!$H$198,
Q48*(1-$G48)*(VLOOKUP($F48,'Reference edited'!$C$197:$F$238,COLUMN('Reference edited'!$E$197)-COLUMN('Reference edited'!$C$197)+1,0)*(10^-3)),
Q48*(VLOOKUP($F48,'Reference edited'!$C$197:$F$238,COLUMN('Reference edited'!$E$197)-COLUMN('Reference edited'!$C$197)+1,0)*(10^-3)))))</f>
        <v/>
      </c>
      <c r="AE48" s="374" t="str">
        <f>IF(R48="","",
IF($E48='Reference edited'!$H$197,
R48*$G48*(VLOOKUP($F48,'Reference edited'!$C$197:$F$238,COLUMN('Reference edited'!$E$197)-COLUMN('Reference edited'!$C$197)+1,0)*(10^-3)),
IF($E48='Reference edited'!$H$198,
R48*(1-$G48)*(VLOOKUP($F48,'Reference edited'!$C$197:$F$238,COLUMN('Reference edited'!$E$197)-COLUMN('Reference edited'!$C$197)+1,0)*(10^-3)),
R48*(VLOOKUP($F48,'Reference edited'!$C$197:$F$238,COLUMN('Reference edited'!$E$197)-COLUMN('Reference edited'!$C$197)+1,0)*(10^-3)))))</f>
        <v/>
      </c>
      <c r="AF48" s="374" t="str">
        <f>IF(S48="","",
IF($E48='Reference edited'!$H$197,
S48*$G48*(VLOOKUP($F48,'Reference edited'!$C$197:$F$238,COLUMN('Reference edited'!$E$197)-COLUMN('Reference edited'!$C$197)+1,0)*(10^-3)),
IF($E48='Reference edited'!$H$198,
S48*(1-$G48)*(VLOOKUP($F48,'Reference edited'!$C$197:$F$238,COLUMN('Reference edited'!$E$197)-COLUMN('Reference edited'!$C$197)+1,0)*(10^-3)),
S48*(VLOOKUP($F48,'Reference edited'!$C$197:$F$238,COLUMN('Reference edited'!$E$197)-COLUMN('Reference edited'!$C$197)+1,0)*(10^-3)))))</f>
        <v/>
      </c>
      <c r="AG48" s="374" t="str">
        <f>IF(T48="","",
IF($E48='Reference edited'!$H$197,
T48*$G48*(VLOOKUP($F48,'Reference edited'!$C$197:$F$238,COLUMN('Reference edited'!$E$197)-COLUMN('Reference edited'!$C$197)+1,0)*(10^-3)),
IF($E48='Reference edited'!$H$198,
T48*(1-$G48)*(VLOOKUP($F48,'Reference edited'!$C$197:$F$238,COLUMN('Reference edited'!$E$197)-COLUMN('Reference edited'!$C$197)+1,0)*(10^-3)),
T48*(VLOOKUP($F48,'Reference edited'!$C$197:$F$238,COLUMN('Reference edited'!$E$197)-COLUMN('Reference edited'!$C$197)+1,0)*(10^-3)))))</f>
        <v/>
      </c>
      <c r="AH48" s="260">
        <f t="shared" si="14"/>
        <v>0</v>
      </c>
      <c r="AI48" s="368" t="str">
        <f>IF(I48="","",
IF($E48='Reference edited'!$H$197,
I48*$G48*(VLOOKUP($F48,'Reference edited'!$C$197:$F$238,COLUMN('Reference edited'!$F$197)-COLUMN('Reference edited'!$C$197)+1,0)*(10^-3)),
IF($E48='Reference edited'!$H$198,
I48*(1-$G48)*(VLOOKUP($F48,'Reference edited'!$C$197:$F$238,COLUMN('Reference edited'!$F$197)-COLUMN('Reference edited'!$C$197)+1,0)*(10^-3)),
I48*(VLOOKUP($F48,'Reference edited'!$C$197:$F$238,COLUMN('Reference edited'!$F$197)-COLUMN('Reference edited'!$C$197)+1,0)*(10^-3)))))</f>
        <v/>
      </c>
      <c r="AJ48" s="369" t="str">
        <f>IF(J48="","",
IF($E48='Reference edited'!$H$197,
J48*$G48*(VLOOKUP($F48,'Reference edited'!$C$197:$F$238,COLUMN('Reference edited'!$F$197)-COLUMN('Reference edited'!$C$197)+1,0)*(10^-3)),
IF($E48='Reference edited'!$H$198,
J48*(1-$G48)*(VLOOKUP($F48,'Reference edited'!$C$197:$F$238,COLUMN('Reference edited'!$F$197)-COLUMN('Reference edited'!$C$197)+1,0)*(10^-3)),
J48*(VLOOKUP($F48,'Reference edited'!$C$197:$F$238,COLUMN('Reference edited'!$F$197)-COLUMN('Reference edited'!$C$197)+1,0)*(10^-3)))))</f>
        <v/>
      </c>
      <c r="AK48" s="369" t="str">
        <f>IF(K48="","",
IF($E48='Reference edited'!$H$197,
K48*$G48*(VLOOKUP($F48,'Reference edited'!$C$197:$F$238,COLUMN('Reference edited'!$F$197)-COLUMN('Reference edited'!$C$197)+1,0)*(10^-3)),
IF($E48='Reference edited'!$H$198,
K48*(1-$G48)*(VLOOKUP($F48,'Reference edited'!$C$197:$F$238,COLUMN('Reference edited'!$F$197)-COLUMN('Reference edited'!$C$197)+1,0)*(10^-3)),
K48*(VLOOKUP($F48,'Reference edited'!$C$197:$F$238,COLUMN('Reference edited'!$F$197)-COLUMN('Reference edited'!$C$197)+1,0)*(10^-3)))))</f>
        <v/>
      </c>
      <c r="AL48" s="369" t="str">
        <f>IF(L48="","",
IF($E48='Reference edited'!$H$197,
L48*$G48*(VLOOKUP($F48,'Reference edited'!$C$197:$F$238,COLUMN('Reference edited'!$F$197)-COLUMN('Reference edited'!$C$197)+1,0)*(10^-3)),
IF($E48='Reference edited'!$H$198,
L48*(1-$G48)*(VLOOKUP($F48,'Reference edited'!$C$197:$F$238,COLUMN('Reference edited'!$F$197)-COLUMN('Reference edited'!$C$197)+1,0)*(10^-3)),
L48*(VLOOKUP($F48,'Reference edited'!$C$197:$F$238,COLUMN('Reference edited'!$F$197)-COLUMN('Reference edited'!$C$197)+1,0)*(10^-3)))))</f>
        <v/>
      </c>
      <c r="AM48" s="369" t="str">
        <f>IF(M48="","",
IF($E48='Reference edited'!$H$197,
M48*$G48*(VLOOKUP($F48,'Reference edited'!$C$197:$F$238,COLUMN('Reference edited'!$F$197)-COLUMN('Reference edited'!$C$197)+1,0)*(10^-3)),
IF($E48='Reference edited'!$H$198,
M48*(1-$G48)*(VLOOKUP($F48,'Reference edited'!$C$197:$F$238,COLUMN('Reference edited'!$F$197)-COLUMN('Reference edited'!$C$197)+1,0)*(10^-3)),
M48*(VLOOKUP($F48,'Reference edited'!$C$197:$F$238,COLUMN('Reference edited'!$F$197)-COLUMN('Reference edited'!$C$197)+1,0)*(10^-3)))))</f>
        <v/>
      </c>
      <c r="AN48" s="369" t="str">
        <f>IF(N48="","",
IF($E48='Reference edited'!$H$197,
N48*$G48*(VLOOKUP($F48,'Reference edited'!$C$197:$F$238,COLUMN('Reference edited'!$F$197)-COLUMN('Reference edited'!$C$197)+1,0)*(10^-3)),
IF($E48='Reference edited'!$H$198,
N48*(1-$G48)*(VLOOKUP($F48,'Reference edited'!$C$197:$F$238,COLUMN('Reference edited'!$F$197)-COLUMN('Reference edited'!$C$197)+1,0)*(10^-3)),
N48*(VLOOKUP($F48,'Reference edited'!$C$197:$F$238,COLUMN('Reference edited'!$F$197)-COLUMN('Reference edited'!$C$197)+1,0)*(10^-3)))))</f>
        <v/>
      </c>
      <c r="AO48" s="369" t="str">
        <f>IF(O48="","",
IF($E48='Reference edited'!$H$197,
O48*$G48*(VLOOKUP($F48,'Reference edited'!$C$197:$F$238,COLUMN('Reference edited'!$F$197)-COLUMN('Reference edited'!$C$197)+1,0)*(10^-3)),
IF($E48='Reference edited'!$H$198,
O48*(1-$G48)*(VLOOKUP($F48,'Reference edited'!$C$197:$F$238,COLUMN('Reference edited'!$F$197)-COLUMN('Reference edited'!$C$197)+1,0)*(10^-3)),
O48*(VLOOKUP($F48,'Reference edited'!$C$197:$F$238,COLUMN('Reference edited'!$F$197)-COLUMN('Reference edited'!$C$197)+1,0)*(10^-3)))))</f>
        <v/>
      </c>
      <c r="AP48" s="369" t="str">
        <f>IF(P48="","",
IF($E48='Reference edited'!$H$197,
P48*$G48*(VLOOKUP($F48,'Reference edited'!$C$197:$F$238,COLUMN('Reference edited'!$F$197)-COLUMN('Reference edited'!$C$197)+1,0)*(10^-3)),
IF($E48='Reference edited'!$H$198,
P48*(1-$G48)*(VLOOKUP($F48,'Reference edited'!$C$197:$F$238,COLUMN('Reference edited'!$F$197)-COLUMN('Reference edited'!$C$197)+1,0)*(10^-3)),
P48*(VLOOKUP($F48,'Reference edited'!$C$197:$F$238,COLUMN('Reference edited'!$F$197)-COLUMN('Reference edited'!$C$197)+1,0)*(10^-3)))))</f>
        <v/>
      </c>
      <c r="AQ48" s="369" t="str">
        <f>IF(Q48="","",
IF($E48='Reference edited'!$H$197,
Q48*$G48*(VLOOKUP($F48,'Reference edited'!$C$197:$F$238,COLUMN('Reference edited'!$F$197)-COLUMN('Reference edited'!$C$197)+1,0)*(10^-3)),
IF($E48='Reference edited'!$H$198,
Q48*(1-$G48)*(VLOOKUP($F48,'Reference edited'!$C$197:$F$238,COLUMN('Reference edited'!$F$197)-COLUMN('Reference edited'!$C$197)+1,0)*(10^-3)),
Q48*(VLOOKUP($F48,'Reference edited'!$C$197:$F$238,COLUMN('Reference edited'!$F$197)-COLUMN('Reference edited'!$C$197)+1,0)*(10^-3)))))</f>
        <v/>
      </c>
      <c r="AR48" s="369" t="str">
        <f>IF(R48="","",
IF($E48='Reference edited'!$H$197,
R48*$G48*(VLOOKUP($F48,'Reference edited'!$C$197:$F$238,COLUMN('Reference edited'!$F$197)-COLUMN('Reference edited'!$C$197)+1,0)*(10^-3)),
IF($E48='Reference edited'!$H$198,
R48*(1-$G48)*(VLOOKUP($F48,'Reference edited'!$C$197:$F$238,COLUMN('Reference edited'!$F$197)-COLUMN('Reference edited'!$C$197)+1,0)*(10^-3)),
R48*(VLOOKUP($F48,'Reference edited'!$C$197:$F$238,COLUMN('Reference edited'!$F$197)-COLUMN('Reference edited'!$C$197)+1,0)*(10^-3)))))</f>
        <v/>
      </c>
      <c r="AS48" s="369" t="str">
        <f>IF(S48="","",
IF($E48='Reference edited'!$H$197,
S48*$G48*(VLOOKUP($F48,'Reference edited'!$C$197:$F$238,COLUMN('Reference edited'!$F$197)-COLUMN('Reference edited'!$C$197)+1,0)*(10^-3)),
IF($E48='Reference edited'!$H$198,
S48*(1-$G48)*(VLOOKUP($F48,'Reference edited'!$C$197:$F$238,COLUMN('Reference edited'!$F$197)-COLUMN('Reference edited'!$C$197)+1,0)*(10^-3)),
S48*(VLOOKUP($F48,'Reference edited'!$C$197:$F$238,COLUMN('Reference edited'!$F$197)-COLUMN('Reference edited'!$C$197)+1,0)*(10^-3)))))</f>
        <v/>
      </c>
      <c r="AT48" s="370" t="str">
        <f>IF(T48="","",
IF($E48='Reference edited'!$H$197,
T48*$G48*(VLOOKUP($F48,'Reference edited'!$C$197:$F$238,COLUMN('Reference edited'!$F$197)-COLUMN('Reference edited'!$C$197)+1,0)*(10^-3)),
IF($E48='Reference edited'!$H$198,
T48*(1-$G48)*(VLOOKUP($F48,'Reference edited'!$C$197:$F$238,COLUMN('Reference edited'!$F$197)-COLUMN('Reference edited'!$C$197)+1,0)*(10^-3)),
T48*(VLOOKUP($F48,'Reference edited'!$C$197:$F$238,COLUMN('Reference edited'!$F$197)-COLUMN('Reference edited'!$C$197)+1,0)*(10^-3)))))</f>
        <v/>
      </c>
      <c r="AU48" s="260">
        <f t="shared" si="15"/>
        <v>0</v>
      </c>
      <c r="AV48" s="357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9"/>
      <c r="BH48" s="360"/>
    </row>
    <row r="49" spans="2:60" ht="17.100000000000001" hidden="1" customHeight="1" x14ac:dyDescent="0.3">
      <c r="B49" s="742"/>
      <c r="C49" s="754"/>
      <c r="D49" s="767"/>
      <c r="E49" s="116"/>
      <c r="F49" s="165"/>
      <c r="G49" s="117"/>
      <c r="H49" s="309" t="str">
        <f>IF($F49="","",
VLOOKUP($F49,'Reference edited'!$C$197:$D$238,COLUMN('Reference edited'!$D$197)-COLUMN('Reference edited'!$C$197)+1,0))</f>
        <v/>
      </c>
      <c r="I49" s="304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8"/>
      <c r="U49" s="243">
        <f t="shared" si="0"/>
        <v>0</v>
      </c>
      <c r="V49" s="374" t="str">
        <f>IF(I49="","",
IF($E49='Reference edited'!$H$197,
I49*$G49*(VLOOKUP($F49,'Reference edited'!$C$197:$F$238,COLUMN('Reference edited'!$E$197)-COLUMN('Reference edited'!$C$197)+1,0)*(10^-3)),
IF($E49='Reference edited'!$H$198,
I49*(1-$G49)*(VLOOKUP($F49,'Reference edited'!$C$197:$F$238,COLUMN('Reference edited'!$E$197)-COLUMN('Reference edited'!$C$197)+1,0)*(10^-3)),
I49*(VLOOKUP($F49,'Reference edited'!$C$197:$F$238,COLUMN('Reference edited'!$E$197)-COLUMN('Reference edited'!$C$197)+1,0)*(10^-3)))))</f>
        <v/>
      </c>
      <c r="W49" s="374" t="str">
        <f>IF(J49="","",
IF($E49='Reference edited'!$H$197,
J49*$G49*(VLOOKUP($F49,'Reference edited'!$C$197:$F$238,COLUMN('Reference edited'!$E$197)-COLUMN('Reference edited'!$C$197)+1,0)*(10^-3)),
IF($E49='Reference edited'!$H$198,
J49*(1-$G49)*(VLOOKUP($F49,'Reference edited'!$C$197:$F$238,COLUMN('Reference edited'!$E$197)-COLUMN('Reference edited'!$C$197)+1,0)*(10^-3)),
J49*(VLOOKUP($F49,'Reference edited'!$C$197:$F$238,COLUMN('Reference edited'!$E$197)-COLUMN('Reference edited'!$C$197)+1,0)*(10^-3)))))</f>
        <v/>
      </c>
      <c r="X49" s="374" t="str">
        <f>IF(K49="","",
IF($E49='Reference edited'!$H$197,
K49*$G49*(VLOOKUP($F49,'Reference edited'!$C$197:$F$238,COLUMN('Reference edited'!$E$197)-COLUMN('Reference edited'!$C$197)+1,0)*(10^-3)),
IF($E49='Reference edited'!$H$198,
K49*(1-$G49)*(VLOOKUP($F49,'Reference edited'!$C$197:$F$238,COLUMN('Reference edited'!$E$197)-COLUMN('Reference edited'!$C$197)+1,0)*(10^-3)),
K49*(VLOOKUP($F49,'Reference edited'!$C$197:$F$238,COLUMN('Reference edited'!$E$197)-COLUMN('Reference edited'!$C$197)+1,0)*(10^-3)))))</f>
        <v/>
      </c>
      <c r="Y49" s="374" t="str">
        <f>IF(L49="","",
IF($E49='Reference edited'!$H$197,
L49*$G49*(VLOOKUP($F49,'Reference edited'!$C$197:$F$238,COLUMN('Reference edited'!$E$197)-COLUMN('Reference edited'!$C$197)+1,0)*(10^-3)),
IF($E49='Reference edited'!$H$198,
L49*(1-$G49)*(VLOOKUP($F49,'Reference edited'!$C$197:$F$238,COLUMN('Reference edited'!$E$197)-COLUMN('Reference edited'!$C$197)+1,0)*(10^-3)),
L49*(VLOOKUP($F49,'Reference edited'!$C$197:$F$238,COLUMN('Reference edited'!$E$197)-COLUMN('Reference edited'!$C$197)+1,0)*(10^-3)))))</f>
        <v/>
      </c>
      <c r="Z49" s="374" t="str">
        <f>IF(M49="","",
IF($E49='Reference edited'!$H$197,
M49*$G49*(VLOOKUP($F49,'Reference edited'!$C$197:$F$238,COLUMN('Reference edited'!$E$197)-COLUMN('Reference edited'!$C$197)+1,0)*(10^-3)),
IF($E49='Reference edited'!$H$198,
M49*(1-$G49)*(VLOOKUP($F49,'Reference edited'!$C$197:$F$238,COLUMN('Reference edited'!$E$197)-COLUMN('Reference edited'!$C$197)+1,0)*(10^-3)),
M49*(VLOOKUP($F49,'Reference edited'!$C$197:$F$238,COLUMN('Reference edited'!$E$197)-COLUMN('Reference edited'!$C$197)+1,0)*(10^-3)))))</f>
        <v/>
      </c>
      <c r="AA49" s="374" t="str">
        <f>IF(N49="","",
IF($E49='Reference edited'!$H$197,
N49*$G49*(VLOOKUP($F49,'Reference edited'!$C$197:$F$238,COLUMN('Reference edited'!$E$197)-COLUMN('Reference edited'!$C$197)+1,0)*(10^-3)),
IF($E49='Reference edited'!$H$198,
N49*(1-$G49)*(VLOOKUP($F49,'Reference edited'!$C$197:$F$238,COLUMN('Reference edited'!$E$197)-COLUMN('Reference edited'!$C$197)+1,0)*(10^-3)),
N49*(VLOOKUP($F49,'Reference edited'!$C$197:$F$238,COLUMN('Reference edited'!$E$197)-COLUMN('Reference edited'!$C$197)+1,0)*(10^-3)))))</f>
        <v/>
      </c>
      <c r="AB49" s="374" t="str">
        <f>IF(O49="","",
IF($E49='Reference edited'!$H$197,
O49*$G49*(VLOOKUP($F49,'Reference edited'!$C$197:$F$238,COLUMN('Reference edited'!$E$197)-COLUMN('Reference edited'!$C$197)+1,0)*(10^-3)),
IF($E49='Reference edited'!$H$198,
O49*(1-$G49)*(VLOOKUP($F49,'Reference edited'!$C$197:$F$238,COLUMN('Reference edited'!$E$197)-COLUMN('Reference edited'!$C$197)+1,0)*(10^-3)),
O49*(VLOOKUP($F49,'Reference edited'!$C$197:$F$238,COLUMN('Reference edited'!$E$197)-COLUMN('Reference edited'!$C$197)+1,0)*(10^-3)))))</f>
        <v/>
      </c>
      <c r="AC49" s="374" t="str">
        <f>IF(P49="","",
IF($E49='Reference edited'!$H$197,
P49*$G49*(VLOOKUP($F49,'Reference edited'!$C$197:$F$238,COLUMN('Reference edited'!$E$197)-COLUMN('Reference edited'!$C$197)+1,0)*(10^-3)),
IF($E49='Reference edited'!$H$198,
P49*(1-$G49)*(VLOOKUP($F49,'Reference edited'!$C$197:$F$238,COLUMN('Reference edited'!$E$197)-COLUMN('Reference edited'!$C$197)+1,0)*(10^-3)),
P49*(VLOOKUP($F49,'Reference edited'!$C$197:$F$238,COLUMN('Reference edited'!$E$197)-COLUMN('Reference edited'!$C$197)+1,0)*(10^-3)))))</f>
        <v/>
      </c>
      <c r="AD49" s="374" t="str">
        <f>IF(Q49="","",
IF($E49='Reference edited'!$H$197,
Q49*$G49*(VLOOKUP($F49,'Reference edited'!$C$197:$F$238,COLUMN('Reference edited'!$E$197)-COLUMN('Reference edited'!$C$197)+1,0)*(10^-3)),
IF($E49='Reference edited'!$H$198,
Q49*(1-$G49)*(VLOOKUP($F49,'Reference edited'!$C$197:$F$238,COLUMN('Reference edited'!$E$197)-COLUMN('Reference edited'!$C$197)+1,0)*(10^-3)),
Q49*(VLOOKUP($F49,'Reference edited'!$C$197:$F$238,COLUMN('Reference edited'!$E$197)-COLUMN('Reference edited'!$C$197)+1,0)*(10^-3)))))</f>
        <v/>
      </c>
      <c r="AE49" s="374" t="str">
        <f>IF(R49="","",
IF($E49='Reference edited'!$H$197,
R49*$G49*(VLOOKUP($F49,'Reference edited'!$C$197:$F$238,COLUMN('Reference edited'!$E$197)-COLUMN('Reference edited'!$C$197)+1,0)*(10^-3)),
IF($E49='Reference edited'!$H$198,
R49*(1-$G49)*(VLOOKUP($F49,'Reference edited'!$C$197:$F$238,COLUMN('Reference edited'!$E$197)-COLUMN('Reference edited'!$C$197)+1,0)*(10^-3)),
R49*(VLOOKUP($F49,'Reference edited'!$C$197:$F$238,COLUMN('Reference edited'!$E$197)-COLUMN('Reference edited'!$C$197)+1,0)*(10^-3)))))</f>
        <v/>
      </c>
      <c r="AF49" s="374" t="str">
        <f>IF(S49="","",
IF($E49='Reference edited'!$H$197,
S49*$G49*(VLOOKUP($F49,'Reference edited'!$C$197:$F$238,COLUMN('Reference edited'!$E$197)-COLUMN('Reference edited'!$C$197)+1,0)*(10^-3)),
IF($E49='Reference edited'!$H$198,
S49*(1-$G49)*(VLOOKUP($F49,'Reference edited'!$C$197:$F$238,COLUMN('Reference edited'!$E$197)-COLUMN('Reference edited'!$C$197)+1,0)*(10^-3)),
S49*(VLOOKUP($F49,'Reference edited'!$C$197:$F$238,COLUMN('Reference edited'!$E$197)-COLUMN('Reference edited'!$C$197)+1,0)*(10^-3)))))</f>
        <v/>
      </c>
      <c r="AG49" s="374" t="str">
        <f>IF(T49="","",
IF($E49='Reference edited'!$H$197,
T49*$G49*(VLOOKUP($F49,'Reference edited'!$C$197:$F$238,COLUMN('Reference edited'!$E$197)-COLUMN('Reference edited'!$C$197)+1,0)*(10^-3)),
IF($E49='Reference edited'!$H$198,
T49*(1-$G49)*(VLOOKUP($F49,'Reference edited'!$C$197:$F$238,COLUMN('Reference edited'!$E$197)-COLUMN('Reference edited'!$C$197)+1,0)*(10^-3)),
T49*(VLOOKUP($F49,'Reference edited'!$C$197:$F$238,COLUMN('Reference edited'!$E$197)-COLUMN('Reference edited'!$C$197)+1,0)*(10^-3)))))</f>
        <v/>
      </c>
      <c r="AH49" s="260">
        <f t="shared" si="14"/>
        <v>0</v>
      </c>
      <c r="AI49" s="368" t="str">
        <f>IF(I49="","",
IF($E49='Reference edited'!$H$197,
I49*$G49*(VLOOKUP($F49,'Reference edited'!$C$197:$F$238,COLUMN('Reference edited'!$F$197)-COLUMN('Reference edited'!$C$197)+1,0)*(10^-3)),
IF($E49='Reference edited'!$H$198,
I49*(1-$G49)*(VLOOKUP($F49,'Reference edited'!$C$197:$F$238,COLUMN('Reference edited'!$F$197)-COLUMN('Reference edited'!$C$197)+1,0)*(10^-3)),
I49*(VLOOKUP($F49,'Reference edited'!$C$197:$F$238,COLUMN('Reference edited'!$F$197)-COLUMN('Reference edited'!$C$197)+1,0)*(10^-3)))))</f>
        <v/>
      </c>
      <c r="AJ49" s="369" t="str">
        <f>IF(J49="","",
IF($E49='Reference edited'!$H$197,
J49*$G49*(VLOOKUP($F49,'Reference edited'!$C$197:$F$238,COLUMN('Reference edited'!$F$197)-COLUMN('Reference edited'!$C$197)+1,0)*(10^-3)),
IF($E49='Reference edited'!$H$198,
J49*(1-$G49)*(VLOOKUP($F49,'Reference edited'!$C$197:$F$238,COLUMN('Reference edited'!$F$197)-COLUMN('Reference edited'!$C$197)+1,0)*(10^-3)),
J49*(VLOOKUP($F49,'Reference edited'!$C$197:$F$238,COLUMN('Reference edited'!$F$197)-COLUMN('Reference edited'!$C$197)+1,0)*(10^-3)))))</f>
        <v/>
      </c>
      <c r="AK49" s="369" t="str">
        <f>IF(K49="","",
IF($E49='Reference edited'!$H$197,
K49*$G49*(VLOOKUP($F49,'Reference edited'!$C$197:$F$238,COLUMN('Reference edited'!$F$197)-COLUMN('Reference edited'!$C$197)+1,0)*(10^-3)),
IF($E49='Reference edited'!$H$198,
K49*(1-$G49)*(VLOOKUP($F49,'Reference edited'!$C$197:$F$238,COLUMN('Reference edited'!$F$197)-COLUMN('Reference edited'!$C$197)+1,0)*(10^-3)),
K49*(VLOOKUP($F49,'Reference edited'!$C$197:$F$238,COLUMN('Reference edited'!$F$197)-COLUMN('Reference edited'!$C$197)+1,0)*(10^-3)))))</f>
        <v/>
      </c>
      <c r="AL49" s="369" t="str">
        <f>IF(L49="","",
IF($E49='Reference edited'!$H$197,
L49*$G49*(VLOOKUP($F49,'Reference edited'!$C$197:$F$238,COLUMN('Reference edited'!$F$197)-COLUMN('Reference edited'!$C$197)+1,0)*(10^-3)),
IF($E49='Reference edited'!$H$198,
L49*(1-$G49)*(VLOOKUP($F49,'Reference edited'!$C$197:$F$238,COLUMN('Reference edited'!$F$197)-COLUMN('Reference edited'!$C$197)+1,0)*(10^-3)),
L49*(VLOOKUP($F49,'Reference edited'!$C$197:$F$238,COLUMN('Reference edited'!$F$197)-COLUMN('Reference edited'!$C$197)+1,0)*(10^-3)))))</f>
        <v/>
      </c>
      <c r="AM49" s="369" t="str">
        <f>IF(M49="","",
IF($E49='Reference edited'!$H$197,
M49*$G49*(VLOOKUP($F49,'Reference edited'!$C$197:$F$238,COLUMN('Reference edited'!$F$197)-COLUMN('Reference edited'!$C$197)+1,0)*(10^-3)),
IF($E49='Reference edited'!$H$198,
M49*(1-$G49)*(VLOOKUP($F49,'Reference edited'!$C$197:$F$238,COLUMN('Reference edited'!$F$197)-COLUMN('Reference edited'!$C$197)+1,0)*(10^-3)),
M49*(VLOOKUP($F49,'Reference edited'!$C$197:$F$238,COLUMN('Reference edited'!$F$197)-COLUMN('Reference edited'!$C$197)+1,0)*(10^-3)))))</f>
        <v/>
      </c>
      <c r="AN49" s="369" t="str">
        <f>IF(N49="","",
IF($E49='Reference edited'!$H$197,
N49*$G49*(VLOOKUP($F49,'Reference edited'!$C$197:$F$238,COLUMN('Reference edited'!$F$197)-COLUMN('Reference edited'!$C$197)+1,0)*(10^-3)),
IF($E49='Reference edited'!$H$198,
N49*(1-$G49)*(VLOOKUP($F49,'Reference edited'!$C$197:$F$238,COLUMN('Reference edited'!$F$197)-COLUMN('Reference edited'!$C$197)+1,0)*(10^-3)),
N49*(VLOOKUP($F49,'Reference edited'!$C$197:$F$238,COLUMN('Reference edited'!$F$197)-COLUMN('Reference edited'!$C$197)+1,0)*(10^-3)))))</f>
        <v/>
      </c>
      <c r="AO49" s="369" t="str">
        <f>IF(O49="","",
IF($E49='Reference edited'!$H$197,
O49*$G49*(VLOOKUP($F49,'Reference edited'!$C$197:$F$238,COLUMN('Reference edited'!$F$197)-COLUMN('Reference edited'!$C$197)+1,0)*(10^-3)),
IF($E49='Reference edited'!$H$198,
O49*(1-$G49)*(VLOOKUP($F49,'Reference edited'!$C$197:$F$238,COLUMN('Reference edited'!$F$197)-COLUMN('Reference edited'!$C$197)+1,0)*(10^-3)),
O49*(VLOOKUP($F49,'Reference edited'!$C$197:$F$238,COLUMN('Reference edited'!$F$197)-COLUMN('Reference edited'!$C$197)+1,0)*(10^-3)))))</f>
        <v/>
      </c>
      <c r="AP49" s="369" t="str">
        <f>IF(P49="","",
IF($E49='Reference edited'!$H$197,
P49*$G49*(VLOOKUP($F49,'Reference edited'!$C$197:$F$238,COLUMN('Reference edited'!$F$197)-COLUMN('Reference edited'!$C$197)+1,0)*(10^-3)),
IF($E49='Reference edited'!$H$198,
P49*(1-$G49)*(VLOOKUP($F49,'Reference edited'!$C$197:$F$238,COLUMN('Reference edited'!$F$197)-COLUMN('Reference edited'!$C$197)+1,0)*(10^-3)),
P49*(VLOOKUP($F49,'Reference edited'!$C$197:$F$238,COLUMN('Reference edited'!$F$197)-COLUMN('Reference edited'!$C$197)+1,0)*(10^-3)))))</f>
        <v/>
      </c>
      <c r="AQ49" s="369" t="str">
        <f>IF(Q49="","",
IF($E49='Reference edited'!$H$197,
Q49*$G49*(VLOOKUP($F49,'Reference edited'!$C$197:$F$238,COLUMN('Reference edited'!$F$197)-COLUMN('Reference edited'!$C$197)+1,0)*(10^-3)),
IF($E49='Reference edited'!$H$198,
Q49*(1-$G49)*(VLOOKUP($F49,'Reference edited'!$C$197:$F$238,COLUMN('Reference edited'!$F$197)-COLUMN('Reference edited'!$C$197)+1,0)*(10^-3)),
Q49*(VLOOKUP($F49,'Reference edited'!$C$197:$F$238,COLUMN('Reference edited'!$F$197)-COLUMN('Reference edited'!$C$197)+1,0)*(10^-3)))))</f>
        <v/>
      </c>
      <c r="AR49" s="369" t="str">
        <f>IF(R49="","",
IF($E49='Reference edited'!$H$197,
R49*$G49*(VLOOKUP($F49,'Reference edited'!$C$197:$F$238,COLUMN('Reference edited'!$F$197)-COLUMN('Reference edited'!$C$197)+1,0)*(10^-3)),
IF($E49='Reference edited'!$H$198,
R49*(1-$G49)*(VLOOKUP($F49,'Reference edited'!$C$197:$F$238,COLUMN('Reference edited'!$F$197)-COLUMN('Reference edited'!$C$197)+1,0)*(10^-3)),
R49*(VLOOKUP($F49,'Reference edited'!$C$197:$F$238,COLUMN('Reference edited'!$F$197)-COLUMN('Reference edited'!$C$197)+1,0)*(10^-3)))))</f>
        <v/>
      </c>
      <c r="AS49" s="369" t="str">
        <f>IF(S49="","",
IF($E49='Reference edited'!$H$197,
S49*$G49*(VLOOKUP($F49,'Reference edited'!$C$197:$F$238,COLUMN('Reference edited'!$F$197)-COLUMN('Reference edited'!$C$197)+1,0)*(10^-3)),
IF($E49='Reference edited'!$H$198,
S49*(1-$G49)*(VLOOKUP($F49,'Reference edited'!$C$197:$F$238,COLUMN('Reference edited'!$F$197)-COLUMN('Reference edited'!$C$197)+1,0)*(10^-3)),
S49*(VLOOKUP($F49,'Reference edited'!$C$197:$F$238,COLUMN('Reference edited'!$F$197)-COLUMN('Reference edited'!$C$197)+1,0)*(10^-3)))))</f>
        <v/>
      </c>
      <c r="AT49" s="370" t="str">
        <f>IF(T49="","",
IF($E49='Reference edited'!$H$197,
T49*$G49*(VLOOKUP($F49,'Reference edited'!$C$197:$F$238,COLUMN('Reference edited'!$F$197)-COLUMN('Reference edited'!$C$197)+1,0)*(10^-3)),
IF($E49='Reference edited'!$H$198,
T49*(1-$G49)*(VLOOKUP($F49,'Reference edited'!$C$197:$F$238,COLUMN('Reference edited'!$F$197)-COLUMN('Reference edited'!$C$197)+1,0)*(10^-3)),
T49*(VLOOKUP($F49,'Reference edited'!$C$197:$F$238,COLUMN('Reference edited'!$F$197)-COLUMN('Reference edited'!$C$197)+1,0)*(10^-3)))))</f>
        <v/>
      </c>
      <c r="AU49" s="260">
        <f t="shared" si="15"/>
        <v>0</v>
      </c>
      <c r="AV49" s="357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9"/>
      <c r="BH49" s="360"/>
    </row>
    <row r="50" spans="2:60" ht="17.100000000000001" hidden="1" customHeight="1" x14ac:dyDescent="0.3">
      <c r="B50" s="742"/>
      <c r="C50" s="754"/>
      <c r="D50" s="767"/>
      <c r="E50" s="116"/>
      <c r="F50" s="165"/>
      <c r="G50" s="117"/>
      <c r="H50" s="309" t="str">
        <f>IF($F50="","",
VLOOKUP($F50,'Reference edited'!$C$197:$D$238,COLUMN('Reference edited'!$D$197)-COLUMN('Reference edited'!$C$197)+1,0))</f>
        <v/>
      </c>
      <c r="I50" s="304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8"/>
      <c r="U50" s="243">
        <f t="shared" si="0"/>
        <v>0</v>
      </c>
      <c r="V50" s="374" t="str">
        <f>IF(I50="","",
IF($E50='Reference edited'!$H$197,
I50*$G50*(VLOOKUP($F50,'Reference edited'!$C$197:$F$238,COLUMN('Reference edited'!$E$197)-COLUMN('Reference edited'!$C$197)+1,0)*(10^-3)),
IF($E50='Reference edited'!$H$198,
I50*(1-$G50)*(VLOOKUP($F50,'Reference edited'!$C$197:$F$238,COLUMN('Reference edited'!$E$197)-COLUMN('Reference edited'!$C$197)+1,0)*(10^-3)),
I50*(VLOOKUP($F50,'Reference edited'!$C$197:$F$238,COLUMN('Reference edited'!$E$197)-COLUMN('Reference edited'!$C$197)+1,0)*(10^-3)))))</f>
        <v/>
      </c>
      <c r="W50" s="374" t="str">
        <f>IF(J50="","",
IF($E50='Reference edited'!$H$197,
J50*$G50*(VLOOKUP($F50,'Reference edited'!$C$197:$F$238,COLUMN('Reference edited'!$E$197)-COLUMN('Reference edited'!$C$197)+1,0)*(10^-3)),
IF($E50='Reference edited'!$H$198,
J50*(1-$G50)*(VLOOKUP($F50,'Reference edited'!$C$197:$F$238,COLUMN('Reference edited'!$E$197)-COLUMN('Reference edited'!$C$197)+1,0)*(10^-3)),
J50*(VLOOKUP($F50,'Reference edited'!$C$197:$F$238,COLUMN('Reference edited'!$E$197)-COLUMN('Reference edited'!$C$197)+1,0)*(10^-3)))))</f>
        <v/>
      </c>
      <c r="X50" s="374" t="str">
        <f>IF(K50="","",
IF($E50='Reference edited'!$H$197,
K50*$G50*(VLOOKUP($F50,'Reference edited'!$C$197:$F$238,COLUMN('Reference edited'!$E$197)-COLUMN('Reference edited'!$C$197)+1,0)*(10^-3)),
IF($E50='Reference edited'!$H$198,
K50*(1-$G50)*(VLOOKUP($F50,'Reference edited'!$C$197:$F$238,COLUMN('Reference edited'!$E$197)-COLUMN('Reference edited'!$C$197)+1,0)*(10^-3)),
K50*(VLOOKUP($F50,'Reference edited'!$C$197:$F$238,COLUMN('Reference edited'!$E$197)-COLUMN('Reference edited'!$C$197)+1,0)*(10^-3)))))</f>
        <v/>
      </c>
      <c r="Y50" s="374" t="str">
        <f>IF(L50="","",
IF($E50='Reference edited'!$H$197,
L50*$G50*(VLOOKUP($F50,'Reference edited'!$C$197:$F$238,COLUMN('Reference edited'!$E$197)-COLUMN('Reference edited'!$C$197)+1,0)*(10^-3)),
IF($E50='Reference edited'!$H$198,
L50*(1-$G50)*(VLOOKUP($F50,'Reference edited'!$C$197:$F$238,COLUMN('Reference edited'!$E$197)-COLUMN('Reference edited'!$C$197)+1,0)*(10^-3)),
L50*(VLOOKUP($F50,'Reference edited'!$C$197:$F$238,COLUMN('Reference edited'!$E$197)-COLUMN('Reference edited'!$C$197)+1,0)*(10^-3)))))</f>
        <v/>
      </c>
      <c r="Z50" s="374" t="str">
        <f>IF(M50="","",
IF($E50='Reference edited'!$H$197,
M50*$G50*(VLOOKUP($F50,'Reference edited'!$C$197:$F$238,COLUMN('Reference edited'!$E$197)-COLUMN('Reference edited'!$C$197)+1,0)*(10^-3)),
IF($E50='Reference edited'!$H$198,
M50*(1-$G50)*(VLOOKUP($F50,'Reference edited'!$C$197:$F$238,COLUMN('Reference edited'!$E$197)-COLUMN('Reference edited'!$C$197)+1,0)*(10^-3)),
M50*(VLOOKUP($F50,'Reference edited'!$C$197:$F$238,COLUMN('Reference edited'!$E$197)-COLUMN('Reference edited'!$C$197)+1,0)*(10^-3)))))</f>
        <v/>
      </c>
      <c r="AA50" s="374" t="str">
        <f>IF(N50="","",
IF($E50='Reference edited'!$H$197,
N50*$G50*(VLOOKUP($F50,'Reference edited'!$C$197:$F$238,COLUMN('Reference edited'!$E$197)-COLUMN('Reference edited'!$C$197)+1,0)*(10^-3)),
IF($E50='Reference edited'!$H$198,
N50*(1-$G50)*(VLOOKUP($F50,'Reference edited'!$C$197:$F$238,COLUMN('Reference edited'!$E$197)-COLUMN('Reference edited'!$C$197)+1,0)*(10^-3)),
N50*(VLOOKUP($F50,'Reference edited'!$C$197:$F$238,COLUMN('Reference edited'!$E$197)-COLUMN('Reference edited'!$C$197)+1,0)*(10^-3)))))</f>
        <v/>
      </c>
      <c r="AB50" s="374" t="str">
        <f>IF(O50="","",
IF($E50='Reference edited'!$H$197,
O50*$G50*(VLOOKUP($F50,'Reference edited'!$C$197:$F$238,COLUMN('Reference edited'!$E$197)-COLUMN('Reference edited'!$C$197)+1,0)*(10^-3)),
IF($E50='Reference edited'!$H$198,
O50*(1-$G50)*(VLOOKUP($F50,'Reference edited'!$C$197:$F$238,COLUMN('Reference edited'!$E$197)-COLUMN('Reference edited'!$C$197)+1,0)*(10^-3)),
O50*(VLOOKUP($F50,'Reference edited'!$C$197:$F$238,COLUMN('Reference edited'!$E$197)-COLUMN('Reference edited'!$C$197)+1,0)*(10^-3)))))</f>
        <v/>
      </c>
      <c r="AC50" s="374" t="str">
        <f>IF(P50="","",
IF($E50='Reference edited'!$H$197,
P50*$G50*(VLOOKUP($F50,'Reference edited'!$C$197:$F$238,COLUMN('Reference edited'!$E$197)-COLUMN('Reference edited'!$C$197)+1,0)*(10^-3)),
IF($E50='Reference edited'!$H$198,
P50*(1-$G50)*(VLOOKUP($F50,'Reference edited'!$C$197:$F$238,COLUMN('Reference edited'!$E$197)-COLUMN('Reference edited'!$C$197)+1,0)*(10^-3)),
P50*(VLOOKUP($F50,'Reference edited'!$C$197:$F$238,COLUMN('Reference edited'!$E$197)-COLUMN('Reference edited'!$C$197)+1,0)*(10^-3)))))</f>
        <v/>
      </c>
      <c r="AD50" s="374" t="str">
        <f>IF(Q50="","",
IF($E50='Reference edited'!$H$197,
Q50*$G50*(VLOOKUP($F50,'Reference edited'!$C$197:$F$238,COLUMN('Reference edited'!$E$197)-COLUMN('Reference edited'!$C$197)+1,0)*(10^-3)),
IF($E50='Reference edited'!$H$198,
Q50*(1-$G50)*(VLOOKUP($F50,'Reference edited'!$C$197:$F$238,COLUMN('Reference edited'!$E$197)-COLUMN('Reference edited'!$C$197)+1,0)*(10^-3)),
Q50*(VLOOKUP($F50,'Reference edited'!$C$197:$F$238,COLUMN('Reference edited'!$E$197)-COLUMN('Reference edited'!$C$197)+1,0)*(10^-3)))))</f>
        <v/>
      </c>
      <c r="AE50" s="374" t="str">
        <f>IF(R50="","",
IF($E50='Reference edited'!$H$197,
R50*$G50*(VLOOKUP($F50,'Reference edited'!$C$197:$F$238,COLUMN('Reference edited'!$E$197)-COLUMN('Reference edited'!$C$197)+1,0)*(10^-3)),
IF($E50='Reference edited'!$H$198,
R50*(1-$G50)*(VLOOKUP($F50,'Reference edited'!$C$197:$F$238,COLUMN('Reference edited'!$E$197)-COLUMN('Reference edited'!$C$197)+1,0)*(10^-3)),
R50*(VLOOKUP($F50,'Reference edited'!$C$197:$F$238,COLUMN('Reference edited'!$E$197)-COLUMN('Reference edited'!$C$197)+1,0)*(10^-3)))))</f>
        <v/>
      </c>
      <c r="AF50" s="374" t="str">
        <f>IF(S50="","",
IF($E50='Reference edited'!$H$197,
S50*$G50*(VLOOKUP($F50,'Reference edited'!$C$197:$F$238,COLUMN('Reference edited'!$E$197)-COLUMN('Reference edited'!$C$197)+1,0)*(10^-3)),
IF($E50='Reference edited'!$H$198,
S50*(1-$G50)*(VLOOKUP($F50,'Reference edited'!$C$197:$F$238,COLUMN('Reference edited'!$E$197)-COLUMN('Reference edited'!$C$197)+1,0)*(10^-3)),
S50*(VLOOKUP($F50,'Reference edited'!$C$197:$F$238,COLUMN('Reference edited'!$E$197)-COLUMN('Reference edited'!$C$197)+1,0)*(10^-3)))))</f>
        <v/>
      </c>
      <c r="AG50" s="374" t="str">
        <f>IF(T50="","",
IF($E50='Reference edited'!$H$197,
T50*$G50*(VLOOKUP($F50,'Reference edited'!$C$197:$F$238,COLUMN('Reference edited'!$E$197)-COLUMN('Reference edited'!$C$197)+1,0)*(10^-3)),
IF($E50='Reference edited'!$H$198,
T50*(1-$G50)*(VLOOKUP($F50,'Reference edited'!$C$197:$F$238,COLUMN('Reference edited'!$E$197)-COLUMN('Reference edited'!$C$197)+1,0)*(10^-3)),
T50*(VLOOKUP($F50,'Reference edited'!$C$197:$F$238,COLUMN('Reference edited'!$E$197)-COLUMN('Reference edited'!$C$197)+1,0)*(10^-3)))))</f>
        <v/>
      </c>
      <c r="AH50" s="260">
        <f t="shared" si="14"/>
        <v>0</v>
      </c>
      <c r="AI50" s="368" t="str">
        <f>IF(I50="","",
IF($E50='Reference edited'!$H$197,
I50*$G50*(VLOOKUP($F50,'Reference edited'!$C$197:$F$238,COLUMN('Reference edited'!$F$197)-COLUMN('Reference edited'!$C$197)+1,0)*(10^-3)),
IF($E50='Reference edited'!$H$198,
I50*(1-$G50)*(VLOOKUP($F50,'Reference edited'!$C$197:$F$238,COLUMN('Reference edited'!$F$197)-COLUMN('Reference edited'!$C$197)+1,0)*(10^-3)),
I50*(VLOOKUP($F50,'Reference edited'!$C$197:$F$238,COLUMN('Reference edited'!$F$197)-COLUMN('Reference edited'!$C$197)+1,0)*(10^-3)))))</f>
        <v/>
      </c>
      <c r="AJ50" s="369" t="str">
        <f>IF(J50="","",
IF($E50='Reference edited'!$H$197,
J50*$G50*(VLOOKUP($F50,'Reference edited'!$C$197:$F$238,COLUMN('Reference edited'!$F$197)-COLUMN('Reference edited'!$C$197)+1,0)*(10^-3)),
IF($E50='Reference edited'!$H$198,
J50*(1-$G50)*(VLOOKUP($F50,'Reference edited'!$C$197:$F$238,COLUMN('Reference edited'!$F$197)-COLUMN('Reference edited'!$C$197)+1,0)*(10^-3)),
J50*(VLOOKUP($F50,'Reference edited'!$C$197:$F$238,COLUMN('Reference edited'!$F$197)-COLUMN('Reference edited'!$C$197)+1,0)*(10^-3)))))</f>
        <v/>
      </c>
      <c r="AK50" s="369" t="str">
        <f>IF(K50="","",
IF($E50='Reference edited'!$H$197,
K50*$G50*(VLOOKUP($F50,'Reference edited'!$C$197:$F$238,COLUMN('Reference edited'!$F$197)-COLUMN('Reference edited'!$C$197)+1,0)*(10^-3)),
IF($E50='Reference edited'!$H$198,
K50*(1-$G50)*(VLOOKUP($F50,'Reference edited'!$C$197:$F$238,COLUMN('Reference edited'!$F$197)-COLUMN('Reference edited'!$C$197)+1,0)*(10^-3)),
K50*(VLOOKUP($F50,'Reference edited'!$C$197:$F$238,COLUMN('Reference edited'!$F$197)-COLUMN('Reference edited'!$C$197)+1,0)*(10^-3)))))</f>
        <v/>
      </c>
      <c r="AL50" s="369" t="str">
        <f>IF(L50="","",
IF($E50='Reference edited'!$H$197,
L50*$G50*(VLOOKUP($F50,'Reference edited'!$C$197:$F$238,COLUMN('Reference edited'!$F$197)-COLUMN('Reference edited'!$C$197)+1,0)*(10^-3)),
IF($E50='Reference edited'!$H$198,
L50*(1-$G50)*(VLOOKUP($F50,'Reference edited'!$C$197:$F$238,COLUMN('Reference edited'!$F$197)-COLUMN('Reference edited'!$C$197)+1,0)*(10^-3)),
L50*(VLOOKUP($F50,'Reference edited'!$C$197:$F$238,COLUMN('Reference edited'!$F$197)-COLUMN('Reference edited'!$C$197)+1,0)*(10^-3)))))</f>
        <v/>
      </c>
      <c r="AM50" s="369" t="str">
        <f>IF(M50="","",
IF($E50='Reference edited'!$H$197,
M50*$G50*(VLOOKUP($F50,'Reference edited'!$C$197:$F$238,COLUMN('Reference edited'!$F$197)-COLUMN('Reference edited'!$C$197)+1,0)*(10^-3)),
IF($E50='Reference edited'!$H$198,
M50*(1-$G50)*(VLOOKUP($F50,'Reference edited'!$C$197:$F$238,COLUMN('Reference edited'!$F$197)-COLUMN('Reference edited'!$C$197)+1,0)*(10^-3)),
M50*(VLOOKUP($F50,'Reference edited'!$C$197:$F$238,COLUMN('Reference edited'!$F$197)-COLUMN('Reference edited'!$C$197)+1,0)*(10^-3)))))</f>
        <v/>
      </c>
      <c r="AN50" s="369" t="str">
        <f>IF(N50="","",
IF($E50='Reference edited'!$H$197,
N50*$G50*(VLOOKUP($F50,'Reference edited'!$C$197:$F$238,COLUMN('Reference edited'!$F$197)-COLUMN('Reference edited'!$C$197)+1,0)*(10^-3)),
IF($E50='Reference edited'!$H$198,
N50*(1-$G50)*(VLOOKUP($F50,'Reference edited'!$C$197:$F$238,COLUMN('Reference edited'!$F$197)-COLUMN('Reference edited'!$C$197)+1,0)*(10^-3)),
N50*(VLOOKUP($F50,'Reference edited'!$C$197:$F$238,COLUMN('Reference edited'!$F$197)-COLUMN('Reference edited'!$C$197)+1,0)*(10^-3)))))</f>
        <v/>
      </c>
      <c r="AO50" s="369" t="str">
        <f>IF(O50="","",
IF($E50='Reference edited'!$H$197,
O50*$G50*(VLOOKUP($F50,'Reference edited'!$C$197:$F$238,COLUMN('Reference edited'!$F$197)-COLUMN('Reference edited'!$C$197)+1,0)*(10^-3)),
IF($E50='Reference edited'!$H$198,
O50*(1-$G50)*(VLOOKUP($F50,'Reference edited'!$C$197:$F$238,COLUMN('Reference edited'!$F$197)-COLUMN('Reference edited'!$C$197)+1,0)*(10^-3)),
O50*(VLOOKUP($F50,'Reference edited'!$C$197:$F$238,COLUMN('Reference edited'!$F$197)-COLUMN('Reference edited'!$C$197)+1,0)*(10^-3)))))</f>
        <v/>
      </c>
      <c r="AP50" s="369" t="str">
        <f>IF(P50="","",
IF($E50='Reference edited'!$H$197,
P50*$G50*(VLOOKUP($F50,'Reference edited'!$C$197:$F$238,COLUMN('Reference edited'!$F$197)-COLUMN('Reference edited'!$C$197)+1,0)*(10^-3)),
IF($E50='Reference edited'!$H$198,
P50*(1-$G50)*(VLOOKUP($F50,'Reference edited'!$C$197:$F$238,COLUMN('Reference edited'!$F$197)-COLUMN('Reference edited'!$C$197)+1,0)*(10^-3)),
P50*(VLOOKUP($F50,'Reference edited'!$C$197:$F$238,COLUMN('Reference edited'!$F$197)-COLUMN('Reference edited'!$C$197)+1,0)*(10^-3)))))</f>
        <v/>
      </c>
      <c r="AQ50" s="369" t="str">
        <f>IF(Q50="","",
IF($E50='Reference edited'!$H$197,
Q50*$G50*(VLOOKUP($F50,'Reference edited'!$C$197:$F$238,COLUMN('Reference edited'!$F$197)-COLUMN('Reference edited'!$C$197)+1,0)*(10^-3)),
IF($E50='Reference edited'!$H$198,
Q50*(1-$G50)*(VLOOKUP($F50,'Reference edited'!$C$197:$F$238,COLUMN('Reference edited'!$F$197)-COLUMN('Reference edited'!$C$197)+1,0)*(10^-3)),
Q50*(VLOOKUP($F50,'Reference edited'!$C$197:$F$238,COLUMN('Reference edited'!$F$197)-COLUMN('Reference edited'!$C$197)+1,0)*(10^-3)))))</f>
        <v/>
      </c>
      <c r="AR50" s="369" t="str">
        <f>IF(R50="","",
IF($E50='Reference edited'!$H$197,
R50*$G50*(VLOOKUP($F50,'Reference edited'!$C$197:$F$238,COLUMN('Reference edited'!$F$197)-COLUMN('Reference edited'!$C$197)+1,0)*(10^-3)),
IF($E50='Reference edited'!$H$198,
R50*(1-$G50)*(VLOOKUP($F50,'Reference edited'!$C$197:$F$238,COLUMN('Reference edited'!$F$197)-COLUMN('Reference edited'!$C$197)+1,0)*(10^-3)),
R50*(VLOOKUP($F50,'Reference edited'!$C$197:$F$238,COLUMN('Reference edited'!$F$197)-COLUMN('Reference edited'!$C$197)+1,0)*(10^-3)))))</f>
        <v/>
      </c>
      <c r="AS50" s="369" t="str">
        <f>IF(S50="","",
IF($E50='Reference edited'!$H$197,
S50*$G50*(VLOOKUP($F50,'Reference edited'!$C$197:$F$238,COLUMN('Reference edited'!$F$197)-COLUMN('Reference edited'!$C$197)+1,0)*(10^-3)),
IF($E50='Reference edited'!$H$198,
S50*(1-$G50)*(VLOOKUP($F50,'Reference edited'!$C$197:$F$238,COLUMN('Reference edited'!$F$197)-COLUMN('Reference edited'!$C$197)+1,0)*(10^-3)),
S50*(VLOOKUP($F50,'Reference edited'!$C$197:$F$238,COLUMN('Reference edited'!$F$197)-COLUMN('Reference edited'!$C$197)+1,0)*(10^-3)))))</f>
        <v/>
      </c>
      <c r="AT50" s="370" t="str">
        <f>IF(T50="","",
IF($E50='Reference edited'!$H$197,
T50*$G50*(VLOOKUP($F50,'Reference edited'!$C$197:$F$238,COLUMN('Reference edited'!$F$197)-COLUMN('Reference edited'!$C$197)+1,0)*(10^-3)),
IF($E50='Reference edited'!$H$198,
T50*(1-$G50)*(VLOOKUP($F50,'Reference edited'!$C$197:$F$238,COLUMN('Reference edited'!$F$197)-COLUMN('Reference edited'!$C$197)+1,0)*(10^-3)),
T50*(VLOOKUP($F50,'Reference edited'!$C$197:$F$238,COLUMN('Reference edited'!$F$197)-COLUMN('Reference edited'!$C$197)+1,0)*(10^-3)))))</f>
        <v/>
      </c>
      <c r="AU50" s="260">
        <f t="shared" si="15"/>
        <v>0</v>
      </c>
      <c r="AV50" s="357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9"/>
      <c r="BH50" s="360"/>
    </row>
    <row r="51" spans="2:60" ht="17.100000000000001" hidden="1" customHeight="1" x14ac:dyDescent="0.3">
      <c r="B51" s="742"/>
      <c r="C51" s="754"/>
      <c r="D51" s="767"/>
      <c r="E51" s="116"/>
      <c r="F51" s="165"/>
      <c r="G51" s="117"/>
      <c r="H51" s="309" t="str">
        <f>IF($F51="","",
VLOOKUP($F51,'Reference edited'!$C$197:$D$238,COLUMN('Reference edited'!$D$197)-COLUMN('Reference edited'!$C$197)+1,0))</f>
        <v/>
      </c>
      <c r="I51" s="304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8"/>
      <c r="U51" s="243">
        <f t="shared" si="0"/>
        <v>0</v>
      </c>
      <c r="V51" s="374" t="str">
        <f>IF(I51="","",
IF($E51='Reference edited'!$H$197,
I51*$G51*(VLOOKUP($F51,'Reference edited'!$C$197:$F$238,COLUMN('Reference edited'!$E$197)-COLUMN('Reference edited'!$C$197)+1,0)*(10^-3)),
IF($E51='Reference edited'!$H$198,
I51*(1-$G51)*(VLOOKUP($F51,'Reference edited'!$C$197:$F$238,COLUMN('Reference edited'!$E$197)-COLUMN('Reference edited'!$C$197)+1,0)*(10^-3)),
I51*(VLOOKUP($F51,'Reference edited'!$C$197:$F$238,COLUMN('Reference edited'!$E$197)-COLUMN('Reference edited'!$C$197)+1,0)*(10^-3)))))</f>
        <v/>
      </c>
      <c r="W51" s="374" t="str">
        <f>IF(J51="","",
IF($E51='Reference edited'!$H$197,
J51*$G51*(VLOOKUP($F51,'Reference edited'!$C$197:$F$238,COLUMN('Reference edited'!$E$197)-COLUMN('Reference edited'!$C$197)+1,0)*(10^-3)),
IF($E51='Reference edited'!$H$198,
J51*(1-$G51)*(VLOOKUP($F51,'Reference edited'!$C$197:$F$238,COLUMN('Reference edited'!$E$197)-COLUMN('Reference edited'!$C$197)+1,0)*(10^-3)),
J51*(VLOOKUP($F51,'Reference edited'!$C$197:$F$238,COLUMN('Reference edited'!$E$197)-COLUMN('Reference edited'!$C$197)+1,0)*(10^-3)))))</f>
        <v/>
      </c>
      <c r="X51" s="374" t="str">
        <f>IF(K51="","",
IF($E51='Reference edited'!$H$197,
K51*$G51*(VLOOKUP($F51,'Reference edited'!$C$197:$F$238,COLUMN('Reference edited'!$E$197)-COLUMN('Reference edited'!$C$197)+1,0)*(10^-3)),
IF($E51='Reference edited'!$H$198,
K51*(1-$G51)*(VLOOKUP($F51,'Reference edited'!$C$197:$F$238,COLUMN('Reference edited'!$E$197)-COLUMN('Reference edited'!$C$197)+1,0)*(10^-3)),
K51*(VLOOKUP($F51,'Reference edited'!$C$197:$F$238,COLUMN('Reference edited'!$E$197)-COLUMN('Reference edited'!$C$197)+1,0)*(10^-3)))))</f>
        <v/>
      </c>
      <c r="Y51" s="374" t="str">
        <f>IF(L51="","",
IF($E51='Reference edited'!$H$197,
L51*$G51*(VLOOKUP($F51,'Reference edited'!$C$197:$F$238,COLUMN('Reference edited'!$E$197)-COLUMN('Reference edited'!$C$197)+1,0)*(10^-3)),
IF($E51='Reference edited'!$H$198,
L51*(1-$G51)*(VLOOKUP($F51,'Reference edited'!$C$197:$F$238,COLUMN('Reference edited'!$E$197)-COLUMN('Reference edited'!$C$197)+1,0)*(10^-3)),
L51*(VLOOKUP($F51,'Reference edited'!$C$197:$F$238,COLUMN('Reference edited'!$E$197)-COLUMN('Reference edited'!$C$197)+1,0)*(10^-3)))))</f>
        <v/>
      </c>
      <c r="Z51" s="374" t="str">
        <f>IF(M51="","",
IF($E51='Reference edited'!$H$197,
M51*$G51*(VLOOKUP($F51,'Reference edited'!$C$197:$F$238,COLUMN('Reference edited'!$E$197)-COLUMN('Reference edited'!$C$197)+1,0)*(10^-3)),
IF($E51='Reference edited'!$H$198,
M51*(1-$G51)*(VLOOKUP($F51,'Reference edited'!$C$197:$F$238,COLUMN('Reference edited'!$E$197)-COLUMN('Reference edited'!$C$197)+1,0)*(10^-3)),
M51*(VLOOKUP($F51,'Reference edited'!$C$197:$F$238,COLUMN('Reference edited'!$E$197)-COLUMN('Reference edited'!$C$197)+1,0)*(10^-3)))))</f>
        <v/>
      </c>
      <c r="AA51" s="374" t="str">
        <f>IF(N51="","",
IF($E51='Reference edited'!$H$197,
N51*$G51*(VLOOKUP($F51,'Reference edited'!$C$197:$F$238,COLUMN('Reference edited'!$E$197)-COLUMN('Reference edited'!$C$197)+1,0)*(10^-3)),
IF($E51='Reference edited'!$H$198,
N51*(1-$G51)*(VLOOKUP($F51,'Reference edited'!$C$197:$F$238,COLUMN('Reference edited'!$E$197)-COLUMN('Reference edited'!$C$197)+1,0)*(10^-3)),
N51*(VLOOKUP($F51,'Reference edited'!$C$197:$F$238,COLUMN('Reference edited'!$E$197)-COLUMN('Reference edited'!$C$197)+1,0)*(10^-3)))))</f>
        <v/>
      </c>
      <c r="AB51" s="374" t="str">
        <f>IF(O51="","",
IF($E51='Reference edited'!$H$197,
O51*$G51*(VLOOKUP($F51,'Reference edited'!$C$197:$F$238,COLUMN('Reference edited'!$E$197)-COLUMN('Reference edited'!$C$197)+1,0)*(10^-3)),
IF($E51='Reference edited'!$H$198,
O51*(1-$G51)*(VLOOKUP($F51,'Reference edited'!$C$197:$F$238,COLUMN('Reference edited'!$E$197)-COLUMN('Reference edited'!$C$197)+1,0)*(10^-3)),
O51*(VLOOKUP($F51,'Reference edited'!$C$197:$F$238,COLUMN('Reference edited'!$E$197)-COLUMN('Reference edited'!$C$197)+1,0)*(10^-3)))))</f>
        <v/>
      </c>
      <c r="AC51" s="374" t="str">
        <f>IF(P51="","",
IF($E51='Reference edited'!$H$197,
P51*$G51*(VLOOKUP($F51,'Reference edited'!$C$197:$F$238,COLUMN('Reference edited'!$E$197)-COLUMN('Reference edited'!$C$197)+1,0)*(10^-3)),
IF($E51='Reference edited'!$H$198,
P51*(1-$G51)*(VLOOKUP($F51,'Reference edited'!$C$197:$F$238,COLUMN('Reference edited'!$E$197)-COLUMN('Reference edited'!$C$197)+1,0)*(10^-3)),
P51*(VLOOKUP($F51,'Reference edited'!$C$197:$F$238,COLUMN('Reference edited'!$E$197)-COLUMN('Reference edited'!$C$197)+1,0)*(10^-3)))))</f>
        <v/>
      </c>
      <c r="AD51" s="374" t="str">
        <f>IF(Q51="","",
IF($E51='Reference edited'!$H$197,
Q51*$G51*(VLOOKUP($F51,'Reference edited'!$C$197:$F$238,COLUMN('Reference edited'!$E$197)-COLUMN('Reference edited'!$C$197)+1,0)*(10^-3)),
IF($E51='Reference edited'!$H$198,
Q51*(1-$G51)*(VLOOKUP($F51,'Reference edited'!$C$197:$F$238,COLUMN('Reference edited'!$E$197)-COLUMN('Reference edited'!$C$197)+1,0)*(10^-3)),
Q51*(VLOOKUP($F51,'Reference edited'!$C$197:$F$238,COLUMN('Reference edited'!$E$197)-COLUMN('Reference edited'!$C$197)+1,0)*(10^-3)))))</f>
        <v/>
      </c>
      <c r="AE51" s="374" t="str">
        <f>IF(R51="","",
IF($E51='Reference edited'!$H$197,
R51*$G51*(VLOOKUP($F51,'Reference edited'!$C$197:$F$238,COLUMN('Reference edited'!$E$197)-COLUMN('Reference edited'!$C$197)+1,0)*(10^-3)),
IF($E51='Reference edited'!$H$198,
R51*(1-$G51)*(VLOOKUP($F51,'Reference edited'!$C$197:$F$238,COLUMN('Reference edited'!$E$197)-COLUMN('Reference edited'!$C$197)+1,0)*(10^-3)),
R51*(VLOOKUP($F51,'Reference edited'!$C$197:$F$238,COLUMN('Reference edited'!$E$197)-COLUMN('Reference edited'!$C$197)+1,0)*(10^-3)))))</f>
        <v/>
      </c>
      <c r="AF51" s="374" t="str">
        <f>IF(S51="","",
IF($E51='Reference edited'!$H$197,
S51*$G51*(VLOOKUP($F51,'Reference edited'!$C$197:$F$238,COLUMN('Reference edited'!$E$197)-COLUMN('Reference edited'!$C$197)+1,0)*(10^-3)),
IF($E51='Reference edited'!$H$198,
S51*(1-$G51)*(VLOOKUP($F51,'Reference edited'!$C$197:$F$238,COLUMN('Reference edited'!$E$197)-COLUMN('Reference edited'!$C$197)+1,0)*(10^-3)),
S51*(VLOOKUP($F51,'Reference edited'!$C$197:$F$238,COLUMN('Reference edited'!$E$197)-COLUMN('Reference edited'!$C$197)+1,0)*(10^-3)))))</f>
        <v/>
      </c>
      <c r="AG51" s="374" t="str">
        <f>IF(T51="","",
IF($E51='Reference edited'!$H$197,
T51*$G51*(VLOOKUP($F51,'Reference edited'!$C$197:$F$238,COLUMN('Reference edited'!$E$197)-COLUMN('Reference edited'!$C$197)+1,0)*(10^-3)),
IF($E51='Reference edited'!$H$198,
T51*(1-$G51)*(VLOOKUP($F51,'Reference edited'!$C$197:$F$238,COLUMN('Reference edited'!$E$197)-COLUMN('Reference edited'!$C$197)+1,0)*(10^-3)),
T51*(VLOOKUP($F51,'Reference edited'!$C$197:$F$238,COLUMN('Reference edited'!$E$197)-COLUMN('Reference edited'!$C$197)+1,0)*(10^-3)))))</f>
        <v/>
      </c>
      <c r="AH51" s="260">
        <f t="shared" si="14"/>
        <v>0</v>
      </c>
      <c r="AI51" s="368" t="str">
        <f>IF(I51="","",
IF($E51='Reference edited'!$H$197,
I51*$G51*(VLOOKUP($F51,'Reference edited'!$C$197:$F$238,COLUMN('Reference edited'!$F$197)-COLUMN('Reference edited'!$C$197)+1,0)*(10^-3)),
IF($E51='Reference edited'!$H$198,
I51*(1-$G51)*(VLOOKUP($F51,'Reference edited'!$C$197:$F$238,COLUMN('Reference edited'!$F$197)-COLUMN('Reference edited'!$C$197)+1,0)*(10^-3)),
I51*(VLOOKUP($F51,'Reference edited'!$C$197:$F$238,COLUMN('Reference edited'!$F$197)-COLUMN('Reference edited'!$C$197)+1,0)*(10^-3)))))</f>
        <v/>
      </c>
      <c r="AJ51" s="369" t="str">
        <f>IF(J51="","",
IF($E51='Reference edited'!$H$197,
J51*$G51*(VLOOKUP($F51,'Reference edited'!$C$197:$F$238,COLUMN('Reference edited'!$F$197)-COLUMN('Reference edited'!$C$197)+1,0)*(10^-3)),
IF($E51='Reference edited'!$H$198,
J51*(1-$G51)*(VLOOKUP($F51,'Reference edited'!$C$197:$F$238,COLUMN('Reference edited'!$F$197)-COLUMN('Reference edited'!$C$197)+1,0)*(10^-3)),
J51*(VLOOKUP($F51,'Reference edited'!$C$197:$F$238,COLUMN('Reference edited'!$F$197)-COLUMN('Reference edited'!$C$197)+1,0)*(10^-3)))))</f>
        <v/>
      </c>
      <c r="AK51" s="369" t="str">
        <f>IF(K51="","",
IF($E51='Reference edited'!$H$197,
K51*$G51*(VLOOKUP($F51,'Reference edited'!$C$197:$F$238,COLUMN('Reference edited'!$F$197)-COLUMN('Reference edited'!$C$197)+1,0)*(10^-3)),
IF($E51='Reference edited'!$H$198,
K51*(1-$G51)*(VLOOKUP($F51,'Reference edited'!$C$197:$F$238,COLUMN('Reference edited'!$F$197)-COLUMN('Reference edited'!$C$197)+1,0)*(10^-3)),
K51*(VLOOKUP($F51,'Reference edited'!$C$197:$F$238,COLUMN('Reference edited'!$F$197)-COLUMN('Reference edited'!$C$197)+1,0)*(10^-3)))))</f>
        <v/>
      </c>
      <c r="AL51" s="369" t="str">
        <f>IF(L51="","",
IF($E51='Reference edited'!$H$197,
L51*$G51*(VLOOKUP($F51,'Reference edited'!$C$197:$F$238,COLUMN('Reference edited'!$F$197)-COLUMN('Reference edited'!$C$197)+1,0)*(10^-3)),
IF($E51='Reference edited'!$H$198,
L51*(1-$G51)*(VLOOKUP($F51,'Reference edited'!$C$197:$F$238,COLUMN('Reference edited'!$F$197)-COLUMN('Reference edited'!$C$197)+1,0)*(10^-3)),
L51*(VLOOKUP($F51,'Reference edited'!$C$197:$F$238,COLUMN('Reference edited'!$F$197)-COLUMN('Reference edited'!$C$197)+1,0)*(10^-3)))))</f>
        <v/>
      </c>
      <c r="AM51" s="369" t="str">
        <f>IF(M51="","",
IF($E51='Reference edited'!$H$197,
M51*$G51*(VLOOKUP($F51,'Reference edited'!$C$197:$F$238,COLUMN('Reference edited'!$F$197)-COLUMN('Reference edited'!$C$197)+1,0)*(10^-3)),
IF($E51='Reference edited'!$H$198,
M51*(1-$G51)*(VLOOKUP($F51,'Reference edited'!$C$197:$F$238,COLUMN('Reference edited'!$F$197)-COLUMN('Reference edited'!$C$197)+1,0)*(10^-3)),
M51*(VLOOKUP($F51,'Reference edited'!$C$197:$F$238,COLUMN('Reference edited'!$F$197)-COLUMN('Reference edited'!$C$197)+1,0)*(10^-3)))))</f>
        <v/>
      </c>
      <c r="AN51" s="369" t="str">
        <f>IF(N51="","",
IF($E51='Reference edited'!$H$197,
N51*$G51*(VLOOKUP($F51,'Reference edited'!$C$197:$F$238,COLUMN('Reference edited'!$F$197)-COLUMN('Reference edited'!$C$197)+1,0)*(10^-3)),
IF($E51='Reference edited'!$H$198,
N51*(1-$G51)*(VLOOKUP($F51,'Reference edited'!$C$197:$F$238,COLUMN('Reference edited'!$F$197)-COLUMN('Reference edited'!$C$197)+1,0)*(10^-3)),
N51*(VLOOKUP($F51,'Reference edited'!$C$197:$F$238,COLUMN('Reference edited'!$F$197)-COLUMN('Reference edited'!$C$197)+1,0)*(10^-3)))))</f>
        <v/>
      </c>
      <c r="AO51" s="369" t="str">
        <f>IF(O51="","",
IF($E51='Reference edited'!$H$197,
O51*$G51*(VLOOKUP($F51,'Reference edited'!$C$197:$F$238,COLUMN('Reference edited'!$F$197)-COLUMN('Reference edited'!$C$197)+1,0)*(10^-3)),
IF($E51='Reference edited'!$H$198,
O51*(1-$G51)*(VLOOKUP($F51,'Reference edited'!$C$197:$F$238,COLUMN('Reference edited'!$F$197)-COLUMN('Reference edited'!$C$197)+1,0)*(10^-3)),
O51*(VLOOKUP($F51,'Reference edited'!$C$197:$F$238,COLUMN('Reference edited'!$F$197)-COLUMN('Reference edited'!$C$197)+1,0)*(10^-3)))))</f>
        <v/>
      </c>
      <c r="AP51" s="369" t="str">
        <f>IF(P51="","",
IF($E51='Reference edited'!$H$197,
P51*$G51*(VLOOKUP($F51,'Reference edited'!$C$197:$F$238,COLUMN('Reference edited'!$F$197)-COLUMN('Reference edited'!$C$197)+1,0)*(10^-3)),
IF($E51='Reference edited'!$H$198,
P51*(1-$G51)*(VLOOKUP($F51,'Reference edited'!$C$197:$F$238,COLUMN('Reference edited'!$F$197)-COLUMN('Reference edited'!$C$197)+1,0)*(10^-3)),
P51*(VLOOKUP($F51,'Reference edited'!$C$197:$F$238,COLUMN('Reference edited'!$F$197)-COLUMN('Reference edited'!$C$197)+1,0)*(10^-3)))))</f>
        <v/>
      </c>
      <c r="AQ51" s="369" t="str">
        <f>IF(Q51="","",
IF($E51='Reference edited'!$H$197,
Q51*$G51*(VLOOKUP($F51,'Reference edited'!$C$197:$F$238,COLUMN('Reference edited'!$F$197)-COLUMN('Reference edited'!$C$197)+1,0)*(10^-3)),
IF($E51='Reference edited'!$H$198,
Q51*(1-$G51)*(VLOOKUP($F51,'Reference edited'!$C$197:$F$238,COLUMN('Reference edited'!$F$197)-COLUMN('Reference edited'!$C$197)+1,0)*(10^-3)),
Q51*(VLOOKUP($F51,'Reference edited'!$C$197:$F$238,COLUMN('Reference edited'!$F$197)-COLUMN('Reference edited'!$C$197)+1,0)*(10^-3)))))</f>
        <v/>
      </c>
      <c r="AR51" s="369" t="str">
        <f>IF(R51="","",
IF($E51='Reference edited'!$H$197,
R51*$G51*(VLOOKUP($F51,'Reference edited'!$C$197:$F$238,COLUMN('Reference edited'!$F$197)-COLUMN('Reference edited'!$C$197)+1,0)*(10^-3)),
IF($E51='Reference edited'!$H$198,
R51*(1-$G51)*(VLOOKUP($F51,'Reference edited'!$C$197:$F$238,COLUMN('Reference edited'!$F$197)-COLUMN('Reference edited'!$C$197)+1,0)*(10^-3)),
R51*(VLOOKUP($F51,'Reference edited'!$C$197:$F$238,COLUMN('Reference edited'!$F$197)-COLUMN('Reference edited'!$C$197)+1,0)*(10^-3)))))</f>
        <v/>
      </c>
      <c r="AS51" s="369" t="str">
        <f>IF(S51="","",
IF($E51='Reference edited'!$H$197,
S51*$G51*(VLOOKUP($F51,'Reference edited'!$C$197:$F$238,COLUMN('Reference edited'!$F$197)-COLUMN('Reference edited'!$C$197)+1,0)*(10^-3)),
IF($E51='Reference edited'!$H$198,
S51*(1-$G51)*(VLOOKUP($F51,'Reference edited'!$C$197:$F$238,COLUMN('Reference edited'!$F$197)-COLUMN('Reference edited'!$C$197)+1,0)*(10^-3)),
S51*(VLOOKUP($F51,'Reference edited'!$C$197:$F$238,COLUMN('Reference edited'!$F$197)-COLUMN('Reference edited'!$C$197)+1,0)*(10^-3)))))</f>
        <v/>
      </c>
      <c r="AT51" s="370" t="str">
        <f>IF(T51="","",
IF($E51='Reference edited'!$H$197,
T51*$G51*(VLOOKUP($F51,'Reference edited'!$C$197:$F$238,COLUMN('Reference edited'!$F$197)-COLUMN('Reference edited'!$C$197)+1,0)*(10^-3)),
IF($E51='Reference edited'!$H$198,
T51*(1-$G51)*(VLOOKUP($F51,'Reference edited'!$C$197:$F$238,COLUMN('Reference edited'!$F$197)-COLUMN('Reference edited'!$C$197)+1,0)*(10^-3)),
T51*(VLOOKUP($F51,'Reference edited'!$C$197:$F$238,COLUMN('Reference edited'!$F$197)-COLUMN('Reference edited'!$C$197)+1,0)*(10^-3)))))</f>
        <v/>
      </c>
      <c r="AU51" s="260">
        <f t="shared" si="15"/>
        <v>0</v>
      </c>
      <c r="AV51" s="357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9"/>
      <c r="BH51" s="360"/>
    </row>
    <row r="52" spans="2:60" ht="17.100000000000001" hidden="1" customHeight="1" x14ac:dyDescent="0.3">
      <c r="B52" s="742"/>
      <c r="C52" s="754"/>
      <c r="D52" s="767"/>
      <c r="E52" s="116"/>
      <c r="F52" s="165"/>
      <c r="G52" s="117"/>
      <c r="H52" s="309" t="str">
        <f>IF($F52="","",
VLOOKUP($F52,'Reference edited'!$C$197:$D$238,COLUMN('Reference edited'!$D$197)-COLUMN('Reference edited'!$C$197)+1,0))</f>
        <v/>
      </c>
      <c r="I52" s="304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8"/>
      <c r="U52" s="243">
        <f t="shared" si="0"/>
        <v>0</v>
      </c>
      <c r="V52" s="374" t="str">
        <f>IF(I52="","",
IF($E52='Reference edited'!$H$197,
I52*$G52*(VLOOKUP($F52,'Reference edited'!$C$197:$F$238,COLUMN('Reference edited'!$E$197)-COLUMN('Reference edited'!$C$197)+1,0)*(10^-3)),
IF($E52='Reference edited'!$H$198,
I52*(1-$G52)*(VLOOKUP($F52,'Reference edited'!$C$197:$F$238,COLUMN('Reference edited'!$E$197)-COLUMN('Reference edited'!$C$197)+1,0)*(10^-3)),
I52*(VLOOKUP($F52,'Reference edited'!$C$197:$F$238,COLUMN('Reference edited'!$E$197)-COLUMN('Reference edited'!$C$197)+1,0)*(10^-3)))))</f>
        <v/>
      </c>
      <c r="W52" s="374" t="str">
        <f>IF(J52="","",
IF($E52='Reference edited'!$H$197,
J52*$G52*(VLOOKUP($F52,'Reference edited'!$C$197:$F$238,COLUMN('Reference edited'!$E$197)-COLUMN('Reference edited'!$C$197)+1,0)*(10^-3)),
IF($E52='Reference edited'!$H$198,
J52*(1-$G52)*(VLOOKUP($F52,'Reference edited'!$C$197:$F$238,COLUMN('Reference edited'!$E$197)-COLUMN('Reference edited'!$C$197)+1,0)*(10^-3)),
J52*(VLOOKUP($F52,'Reference edited'!$C$197:$F$238,COLUMN('Reference edited'!$E$197)-COLUMN('Reference edited'!$C$197)+1,0)*(10^-3)))))</f>
        <v/>
      </c>
      <c r="X52" s="374" t="str">
        <f>IF(K52="","",
IF($E52='Reference edited'!$H$197,
K52*$G52*(VLOOKUP($F52,'Reference edited'!$C$197:$F$238,COLUMN('Reference edited'!$E$197)-COLUMN('Reference edited'!$C$197)+1,0)*(10^-3)),
IF($E52='Reference edited'!$H$198,
K52*(1-$G52)*(VLOOKUP($F52,'Reference edited'!$C$197:$F$238,COLUMN('Reference edited'!$E$197)-COLUMN('Reference edited'!$C$197)+1,0)*(10^-3)),
K52*(VLOOKUP($F52,'Reference edited'!$C$197:$F$238,COLUMN('Reference edited'!$E$197)-COLUMN('Reference edited'!$C$197)+1,0)*(10^-3)))))</f>
        <v/>
      </c>
      <c r="Y52" s="374" t="str">
        <f>IF(L52="","",
IF($E52='Reference edited'!$H$197,
L52*$G52*(VLOOKUP($F52,'Reference edited'!$C$197:$F$238,COLUMN('Reference edited'!$E$197)-COLUMN('Reference edited'!$C$197)+1,0)*(10^-3)),
IF($E52='Reference edited'!$H$198,
L52*(1-$G52)*(VLOOKUP($F52,'Reference edited'!$C$197:$F$238,COLUMN('Reference edited'!$E$197)-COLUMN('Reference edited'!$C$197)+1,0)*(10^-3)),
L52*(VLOOKUP($F52,'Reference edited'!$C$197:$F$238,COLUMN('Reference edited'!$E$197)-COLUMN('Reference edited'!$C$197)+1,0)*(10^-3)))))</f>
        <v/>
      </c>
      <c r="Z52" s="374" t="str">
        <f>IF(M52="","",
IF($E52='Reference edited'!$H$197,
M52*$G52*(VLOOKUP($F52,'Reference edited'!$C$197:$F$238,COLUMN('Reference edited'!$E$197)-COLUMN('Reference edited'!$C$197)+1,0)*(10^-3)),
IF($E52='Reference edited'!$H$198,
M52*(1-$G52)*(VLOOKUP($F52,'Reference edited'!$C$197:$F$238,COLUMN('Reference edited'!$E$197)-COLUMN('Reference edited'!$C$197)+1,0)*(10^-3)),
M52*(VLOOKUP($F52,'Reference edited'!$C$197:$F$238,COLUMN('Reference edited'!$E$197)-COLUMN('Reference edited'!$C$197)+1,0)*(10^-3)))))</f>
        <v/>
      </c>
      <c r="AA52" s="374" t="str">
        <f>IF(N52="","",
IF($E52='Reference edited'!$H$197,
N52*$G52*(VLOOKUP($F52,'Reference edited'!$C$197:$F$238,COLUMN('Reference edited'!$E$197)-COLUMN('Reference edited'!$C$197)+1,0)*(10^-3)),
IF($E52='Reference edited'!$H$198,
N52*(1-$G52)*(VLOOKUP($F52,'Reference edited'!$C$197:$F$238,COLUMN('Reference edited'!$E$197)-COLUMN('Reference edited'!$C$197)+1,0)*(10^-3)),
N52*(VLOOKUP($F52,'Reference edited'!$C$197:$F$238,COLUMN('Reference edited'!$E$197)-COLUMN('Reference edited'!$C$197)+1,0)*(10^-3)))))</f>
        <v/>
      </c>
      <c r="AB52" s="374" t="str">
        <f>IF(O52="","",
IF($E52='Reference edited'!$H$197,
O52*$G52*(VLOOKUP($F52,'Reference edited'!$C$197:$F$238,COLUMN('Reference edited'!$E$197)-COLUMN('Reference edited'!$C$197)+1,0)*(10^-3)),
IF($E52='Reference edited'!$H$198,
O52*(1-$G52)*(VLOOKUP($F52,'Reference edited'!$C$197:$F$238,COLUMN('Reference edited'!$E$197)-COLUMN('Reference edited'!$C$197)+1,0)*(10^-3)),
O52*(VLOOKUP($F52,'Reference edited'!$C$197:$F$238,COLUMN('Reference edited'!$E$197)-COLUMN('Reference edited'!$C$197)+1,0)*(10^-3)))))</f>
        <v/>
      </c>
      <c r="AC52" s="374" t="str">
        <f>IF(P52="","",
IF($E52='Reference edited'!$H$197,
P52*$G52*(VLOOKUP($F52,'Reference edited'!$C$197:$F$238,COLUMN('Reference edited'!$E$197)-COLUMN('Reference edited'!$C$197)+1,0)*(10^-3)),
IF($E52='Reference edited'!$H$198,
P52*(1-$G52)*(VLOOKUP($F52,'Reference edited'!$C$197:$F$238,COLUMN('Reference edited'!$E$197)-COLUMN('Reference edited'!$C$197)+1,0)*(10^-3)),
P52*(VLOOKUP($F52,'Reference edited'!$C$197:$F$238,COLUMN('Reference edited'!$E$197)-COLUMN('Reference edited'!$C$197)+1,0)*(10^-3)))))</f>
        <v/>
      </c>
      <c r="AD52" s="374" t="str">
        <f>IF(Q52="","",
IF($E52='Reference edited'!$H$197,
Q52*$G52*(VLOOKUP($F52,'Reference edited'!$C$197:$F$238,COLUMN('Reference edited'!$E$197)-COLUMN('Reference edited'!$C$197)+1,0)*(10^-3)),
IF($E52='Reference edited'!$H$198,
Q52*(1-$G52)*(VLOOKUP($F52,'Reference edited'!$C$197:$F$238,COLUMN('Reference edited'!$E$197)-COLUMN('Reference edited'!$C$197)+1,0)*(10^-3)),
Q52*(VLOOKUP($F52,'Reference edited'!$C$197:$F$238,COLUMN('Reference edited'!$E$197)-COLUMN('Reference edited'!$C$197)+1,0)*(10^-3)))))</f>
        <v/>
      </c>
      <c r="AE52" s="374" t="str">
        <f>IF(R52="","",
IF($E52='Reference edited'!$H$197,
R52*$G52*(VLOOKUP($F52,'Reference edited'!$C$197:$F$238,COLUMN('Reference edited'!$E$197)-COLUMN('Reference edited'!$C$197)+1,0)*(10^-3)),
IF($E52='Reference edited'!$H$198,
R52*(1-$G52)*(VLOOKUP($F52,'Reference edited'!$C$197:$F$238,COLUMN('Reference edited'!$E$197)-COLUMN('Reference edited'!$C$197)+1,0)*(10^-3)),
R52*(VLOOKUP($F52,'Reference edited'!$C$197:$F$238,COLUMN('Reference edited'!$E$197)-COLUMN('Reference edited'!$C$197)+1,0)*(10^-3)))))</f>
        <v/>
      </c>
      <c r="AF52" s="374" t="str">
        <f>IF(S52="","",
IF($E52='Reference edited'!$H$197,
S52*$G52*(VLOOKUP($F52,'Reference edited'!$C$197:$F$238,COLUMN('Reference edited'!$E$197)-COLUMN('Reference edited'!$C$197)+1,0)*(10^-3)),
IF($E52='Reference edited'!$H$198,
S52*(1-$G52)*(VLOOKUP($F52,'Reference edited'!$C$197:$F$238,COLUMN('Reference edited'!$E$197)-COLUMN('Reference edited'!$C$197)+1,0)*(10^-3)),
S52*(VLOOKUP($F52,'Reference edited'!$C$197:$F$238,COLUMN('Reference edited'!$E$197)-COLUMN('Reference edited'!$C$197)+1,0)*(10^-3)))))</f>
        <v/>
      </c>
      <c r="AG52" s="374" t="str">
        <f>IF(T52="","",
IF($E52='Reference edited'!$H$197,
T52*$G52*(VLOOKUP($F52,'Reference edited'!$C$197:$F$238,COLUMN('Reference edited'!$E$197)-COLUMN('Reference edited'!$C$197)+1,0)*(10^-3)),
IF($E52='Reference edited'!$H$198,
T52*(1-$G52)*(VLOOKUP($F52,'Reference edited'!$C$197:$F$238,COLUMN('Reference edited'!$E$197)-COLUMN('Reference edited'!$C$197)+1,0)*(10^-3)),
T52*(VLOOKUP($F52,'Reference edited'!$C$197:$F$238,COLUMN('Reference edited'!$E$197)-COLUMN('Reference edited'!$C$197)+1,0)*(10^-3)))))</f>
        <v/>
      </c>
      <c r="AH52" s="260">
        <f t="shared" si="14"/>
        <v>0</v>
      </c>
      <c r="AI52" s="368" t="str">
        <f>IF(I52="","",
IF($E52='Reference edited'!$H$197,
I52*$G52*(VLOOKUP($F52,'Reference edited'!$C$197:$F$238,COLUMN('Reference edited'!$F$197)-COLUMN('Reference edited'!$C$197)+1,0)*(10^-3)),
IF($E52='Reference edited'!$H$198,
I52*(1-$G52)*(VLOOKUP($F52,'Reference edited'!$C$197:$F$238,COLUMN('Reference edited'!$F$197)-COLUMN('Reference edited'!$C$197)+1,0)*(10^-3)),
I52*(VLOOKUP($F52,'Reference edited'!$C$197:$F$238,COLUMN('Reference edited'!$F$197)-COLUMN('Reference edited'!$C$197)+1,0)*(10^-3)))))</f>
        <v/>
      </c>
      <c r="AJ52" s="369" t="str">
        <f>IF(J52="","",
IF($E52='Reference edited'!$H$197,
J52*$G52*(VLOOKUP($F52,'Reference edited'!$C$197:$F$238,COLUMN('Reference edited'!$F$197)-COLUMN('Reference edited'!$C$197)+1,0)*(10^-3)),
IF($E52='Reference edited'!$H$198,
J52*(1-$G52)*(VLOOKUP($F52,'Reference edited'!$C$197:$F$238,COLUMN('Reference edited'!$F$197)-COLUMN('Reference edited'!$C$197)+1,0)*(10^-3)),
J52*(VLOOKUP($F52,'Reference edited'!$C$197:$F$238,COLUMN('Reference edited'!$F$197)-COLUMN('Reference edited'!$C$197)+1,0)*(10^-3)))))</f>
        <v/>
      </c>
      <c r="AK52" s="369" t="str">
        <f>IF(K52="","",
IF($E52='Reference edited'!$H$197,
K52*$G52*(VLOOKUP($F52,'Reference edited'!$C$197:$F$238,COLUMN('Reference edited'!$F$197)-COLUMN('Reference edited'!$C$197)+1,0)*(10^-3)),
IF($E52='Reference edited'!$H$198,
K52*(1-$G52)*(VLOOKUP($F52,'Reference edited'!$C$197:$F$238,COLUMN('Reference edited'!$F$197)-COLUMN('Reference edited'!$C$197)+1,0)*(10^-3)),
K52*(VLOOKUP($F52,'Reference edited'!$C$197:$F$238,COLUMN('Reference edited'!$F$197)-COLUMN('Reference edited'!$C$197)+1,0)*(10^-3)))))</f>
        <v/>
      </c>
      <c r="AL52" s="369" t="str">
        <f>IF(L52="","",
IF($E52='Reference edited'!$H$197,
L52*$G52*(VLOOKUP($F52,'Reference edited'!$C$197:$F$238,COLUMN('Reference edited'!$F$197)-COLUMN('Reference edited'!$C$197)+1,0)*(10^-3)),
IF($E52='Reference edited'!$H$198,
L52*(1-$G52)*(VLOOKUP($F52,'Reference edited'!$C$197:$F$238,COLUMN('Reference edited'!$F$197)-COLUMN('Reference edited'!$C$197)+1,0)*(10^-3)),
L52*(VLOOKUP($F52,'Reference edited'!$C$197:$F$238,COLUMN('Reference edited'!$F$197)-COLUMN('Reference edited'!$C$197)+1,0)*(10^-3)))))</f>
        <v/>
      </c>
      <c r="AM52" s="369" t="str">
        <f>IF(M52="","",
IF($E52='Reference edited'!$H$197,
M52*$G52*(VLOOKUP($F52,'Reference edited'!$C$197:$F$238,COLUMN('Reference edited'!$F$197)-COLUMN('Reference edited'!$C$197)+1,0)*(10^-3)),
IF($E52='Reference edited'!$H$198,
M52*(1-$G52)*(VLOOKUP($F52,'Reference edited'!$C$197:$F$238,COLUMN('Reference edited'!$F$197)-COLUMN('Reference edited'!$C$197)+1,0)*(10^-3)),
M52*(VLOOKUP($F52,'Reference edited'!$C$197:$F$238,COLUMN('Reference edited'!$F$197)-COLUMN('Reference edited'!$C$197)+1,0)*(10^-3)))))</f>
        <v/>
      </c>
      <c r="AN52" s="369" t="str">
        <f>IF(N52="","",
IF($E52='Reference edited'!$H$197,
N52*$G52*(VLOOKUP($F52,'Reference edited'!$C$197:$F$238,COLUMN('Reference edited'!$F$197)-COLUMN('Reference edited'!$C$197)+1,0)*(10^-3)),
IF($E52='Reference edited'!$H$198,
N52*(1-$G52)*(VLOOKUP($F52,'Reference edited'!$C$197:$F$238,COLUMN('Reference edited'!$F$197)-COLUMN('Reference edited'!$C$197)+1,0)*(10^-3)),
N52*(VLOOKUP($F52,'Reference edited'!$C$197:$F$238,COLUMN('Reference edited'!$F$197)-COLUMN('Reference edited'!$C$197)+1,0)*(10^-3)))))</f>
        <v/>
      </c>
      <c r="AO52" s="369" t="str">
        <f>IF(O52="","",
IF($E52='Reference edited'!$H$197,
O52*$G52*(VLOOKUP($F52,'Reference edited'!$C$197:$F$238,COLUMN('Reference edited'!$F$197)-COLUMN('Reference edited'!$C$197)+1,0)*(10^-3)),
IF($E52='Reference edited'!$H$198,
O52*(1-$G52)*(VLOOKUP($F52,'Reference edited'!$C$197:$F$238,COLUMN('Reference edited'!$F$197)-COLUMN('Reference edited'!$C$197)+1,0)*(10^-3)),
O52*(VLOOKUP($F52,'Reference edited'!$C$197:$F$238,COLUMN('Reference edited'!$F$197)-COLUMN('Reference edited'!$C$197)+1,0)*(10^-3)))))</f>
        <v/>
      </c>
      <c r="AP52" s="369" t="str">
        <f>IF(P52="","",
IF($E52='Reference edited'!$H$197,
P52*$G52*(VLOOKUP($F52,'Reference edited'!$C$197:$F$238,COLUMN('Reference edited'!$F$197)-COLUMN('Reference edited'!$C$197)+1,0)*(10^-3)),
IF($E52='Reference edited'!$H$198,
P52*(1-$G52)*(VLOOKUP($F52,'Reference edited'!$C$197:$F$238,COLUMN('Reference edited'!$F$197)-COLUMN('Reference edited'!$C$197)+1,0)*(10^-3)),
P52*(VLOOKUP($F52,'Reference edited'!$C$197:$F$238,COLUMN('Reference edited'!$F$197)-COLUMN('Reference edited'!$C$197)+1,0)*(10^-3)))))</f>
        <v/>
      </c>
      <c r="AQ52" s="369" t="str">
        <f>IF(Q52="","",
IF($E52='Reference edited'!$H$197,
Q52*$G52*(VLOOKUP($F52,'Reference edited'!$C$197:$F$238,COLUMN('Reference edited'!$F$197)-COLUMN('Reference edited'!$C$197)+1,0)*(10^-3)),
IF($E52='Reference edited'!$H$198,
Q52*(1-$G52)*(VLOOKUP($F52,'Reference edited'!$C$197:$F$238,COLUMN('Reference edited'!$F$197)-COLUMN('Reference edited'!$C$197)+1,0)*(10^-3)),
Q52*(VLOOKUP($F52,'Reference edited'!$C$197:$F$238,COLUMN('Reference edited'!$F$197)-COLUMN('Reference edited'!$C$197)+1,0)*(10^-3)))))</f>
        <v/>
      </c>
      <c r="AR52" s="369" t="str">
        <f>IF(R52="","",
IF($E52='Reference edited'!$H$197,
R52*$G52*(VLOOKUP($F52,'Reference edited'!$C$197:$F$238,COLUMN('Reference edited'!$F$197)-COLUMN('Reference edited'!$C$197)+1,0)*(10^-3)),
IF($E52='Reference edited'!$H$198,
R52*(1-$G52)*(VLOOKUP($F52,'Reference edited'!$C$197:$F$238,COLUMN('Reference edited'!$F$197)-COLUMN('Reference edited'!$C$197)+1,0)*(10^-3)),
R52*(VLOOKUP($F52,'Reference edited'!$C$197:$F$238,COLUMN('Reference edited'!$F$197)-COLUMN('Reference edited'!$C$197)+1,0)*(10^-3)))))</f>
        <v/>
      </c>
      <c r="AS52" s="369" t="str">
        <f>IF(S52="","",
IF($E52='Reference edited'!$H$197,
S52*$G52*(VLOOKUP($F52,'Reference edited'!$C$197:$F$238,COLUMN('Reference edited'!$F$197)-COLUMN('Reference edited'!$C$197)+1,0)*(10^-3)),
IF($E52='Reference edited'!$H$198,
S52*(1-$G52)*(VLOOKUP($F52,'Reference edited'!$C$197:$F$238,COLUMN('Reference edited'!$F$197)-COLUMN('Reference edited'!$C$197)+1,0)*(10^-3)),
S52*(VLOOKUP($F52,'Reference edited'!$C$197:$F$238,COLUMN('Reference edited'!$F$197)-COLUMN('Reference edited'!$C$197)+1,0)*(10^-3)))))</f>
        <v/>
      </c>
      <c r="AT52" s="370" t="str">
        <f>IF(T52="","",
IF($E52='Reference edited'!$H$197,
T52*$G52*(VLOOKUP($F52,'Reference edited'!$C$197:$F$238,COLUMN('Reference edited'!$F$197)-COLUMN('Reference edited'!$C$197)+1,0)*(10^-3)),
IF($E52='Reference edited'!$H$198,
T52*(1-$G52)*(VLOOKUP($F52,'Reference edited'!$C$197:$F$238,COLUMN('Reference edited'!$F$197)-COLUMN('Reference edited'!$C$197)+1,0)*(10^-3)),
T52*(VLOOKUP($F52,'Reference edited'!$C$197:$F$238,COLUMN('Reference edited'!$F$197)-COLUMN('Reference edited'!$C$197)+1,0)*(10^-3)))))</f>
        <v/>
      </c>
      <c r="AU52" s="260">
        <f t="shared" si="15"/>
        <v>0</v>
      </c>
      <c r="AV52" s="357"/>
      <c r="AW52" s="358"/>
      <c r="AX52" s="358"/>
      <c r="AY52" s="358"/>
      <c r="AZ52" s="358"/>
      <c r="BA52" s="358"/>
      <c r="BB52" s="358"/>
      <c r="BC52" s="358"/>
      <c r="BD52" s="358"/>
      <c r="BE52" s="358"/>
      <c r="BF52" s="358"/>
      <c r="BG52" s="359"/>
      <c r="BH52" s="360"/>
    </row>
    <row r="53" spans="2:60" ht="17.100000000000001" hidden="1" customHeight="1" thickBot="1" x14ac:dyDescent="0.35">
      <c r="B53" s="752"/>
      <c r="C53" s="768"/>
      <c r="D53" s="769"/>
      <c r="E53" s="169"/>
      <c r="F53" s="170"/>
      <c r="G53" s="117"/>
      <c r="H53" s="309" t="str">
        <f>IF($F53="","",
VLOOKUP($F53,'Reference edited'!$C$197:$D$238,COLUMN('Reference edited'!$D$197)-COLUMN('Reference edited'!$C$197)+1,0))</f>
        <v/>
      </c>
      <c r="I53" s="305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3"/>
      <c r="U53" s="243">
        <f t="shared" si="0"/>
        <v>0</v>
      </c>
      <c r="V53" s="374" t="str">
        <f>IF(I53="","",
IF($E53='Reference edited'!$H$197,
I53*$G53*(VLOOKUP($F53,'Reference edited'!$C$197:$F$238,COLUMN('Reference edited'!$E$197)-COLUMN('Reference edited'!$C$197)+1,0)*(10^-3)),
IF($E53='Reference edited'!$H$198,
I53*(1-$G53)*(VLOOKUP($F53,'Reference edited'!$C$197:$F$238,COLUMN('Reference edited'!$E$197)-COLUMN('Reference edited'!$C$197)+1,0)*(10^-3)),
I53*(VLOOKUP($F53,'Reference edited'!$C$197:$F$238,COLUMN('Reference edited'!$E$197)-COLUMN('Reference edited'!$C$197)+1,0)*(10^-3)))))</f>
        <v/>
      </c>
      <c r="W53" s="374" t="str">
        <f>IF(J53="","",
IF($E53='Reference edited'!$H$197,
J53*$G53*(VLOOKUP($F53,'Reference edited'!$C$197:$F$238,COLUMN('Reference edited'!$E$197)-COLUMN('Reference edited'!$C$197)+1,0)*(10^-3)),
IF($E53='Reference edited'!$H$198,
J53*(1-$G53)*(VLOOKUP($F53,'Reference edited'!$C$197:$F$238,COLUMN('Reference edited'!$E$197)-COLUMN('Reference edited'!$C$197)+1,0)*(10^-3)),
J53*(VLOOKUP($F53,'Reference edited'!$C$197:$F$238,COLUMN('Reference edited'!$E$197)-COLUMN('Reference edited'!$C$197)+1,0)*(10^-3)))))</f>
        <v/>
      </c>
      <c r="X53" s="374" t="str">
        <f>IF(K53="","",
IF($E53='Reference edited'!$H$197,
K53*$G53*(VLOOKUP($F53,'Reference edited'!$C$197:$F$238,COLUMN('Reference edited'!$E$197)-COLUMN('Reference edited'!$C$197)+1,0)*(10^-3)),
IF($E53='Reference edited'!$H$198,
K53*(1-$G53)*(VLOOKUP($F53,'Reference edited'!$C$197:$F$238,COLUMN('Reference edited'!$E$197)-COLUMN('Reference edited'!$C$197)+1,0)*(10^-3)),
K53*(VLOOKUP($F53,'Reference edited'!$C$197:$F$238,COLUMN('Reference edited'!$E$197)-COLUMN('Reference edited'!$C$197)+1,0)*(10^-3)))))</f>
        <v/>
      </c>
      <c r="Y53" s="374" t="str">
        <f>IF(L53="","",
IF($E53='Reference edited'!$H$197,
L53*$G53*(VLOOKUP($F53,'Reference edited'!$C$197:$F$238,COLUMN('Reference edited'!$E$197)-COLUMN('Reference edited'!$C$197)+1,0)*(10^-3)),
IF($E53='Reference edited'!$H$198,
L53*(1-$G53)*(VLOOKUP($F53,'Reference edited'!$C$197:$F$238,COLUMN('Reference edited'!$E$197)-COLUMN('Reference edited'!$C$197)+1,0)*(10^-3)),
L53*(VLOOKUP($F53,'Reference edited'!$C$197:$F$238,COLUMN('Reference edited'!$E$197)-COLUMN('Reference edited'!$C$197)+1,0)*(10^-3)))))</f>
        <v/>
      </c>
      <c r="Z53" s="374" t="str">
        <f>IF(M53="","",
IF($E53='Reference edited'!$H$197,
M53*$G53*(VLOOKUP($F53,'Reference edited'!$C$197:$F$238,COLUMN('Reference edited'!$E$197)-COLUMN('Reference edited'!$C$197)+1,0)*(10^-3)),
IF($E53='Reference edited'!$H$198,
M53*(1-$G53)*(VLOOKUP($F53,'Reference edited'!$C$197:$F$238,COLUMN('Reference edited'!$E$197)-COLUMN('Reference edited'!$C$197)+1,0)*(10^-3)),
M53*(VLOOKUP($F53,'Reference edited'!$C$197:$F$238,COLUMN('Reference edited'!$E$197)-COLUMN('Reference edited'!$C$197)+1,0)*(10^-3)))))</f>
        <v/>
      </c>
      <c r="AA53" s="374" t="str">
        <f>IF(N53="","",
IF($E53='Reference edited'!$H$197,
N53*$G53*(VLOOKUP($F53,'Reference edited'!$C$197:$F$238,COLUMN('Reference edited'!$E$197)-COLUMN('Reference edited'!$C$197)+1,0)*(10^-3)),
IF($E53='Reference edited'!$H$198,
N53*(1-$G53)*(VLOOKUP($F53,'Reference edited'!$C$197:$F$238,COLUMN('Reference edited'!$E$197)-COLUMN('Reference edited'!$C$197)+1,0)*(10^-3)),
N53*(VLOOKUP($F53,'Reference edited'!$C$197:$F$238,COLUMN('Reference edited'!$E$197)-COLUMN('Reference edited'!$C$197)+1,0)*(10^-3)))))</f>
        <v/>
      </c>
      <c r="AB53" s="374" t="str">
        <f>IF(O53="","",
IF($E53='Reference edited'!$H$197,
O53*$G53*(VLOOKUP($F53,'Reference edited'!$C$197:$F$238,COLUMN('Reference edited'!$E$197)-COLUMN('Reference edited'!$C$197)+1,0)*(10^-3)),
IF($E53='Reference edited'!$H$198,
O53*(1-$G53)*(VLOOKUP($F53,'Reference edited'!$C$197:$F$238,COLUMN('Reference edited'!$E$197)-COLUMN('Reference edited'!$C$197)+1,0)*(10^-3)),
O53*(VLOOKUP($F53,'Reference edited'!$C$197:$F$238,COLUMN('Reference edited'!$E$197)-COLUMN('Reference edited'!$C$197)+1,0)*(10^-3)))))</f>
        <v/>
      </c>
      <c r="AC53" s="374" t="str">
        <f>IF(P53="","",
IF($E53='Reference edited'!$H$197,
P53*$G53*(VLOOKUP($F53,'Reference edited'!$C$197:$F$238,COLUMN('Reference edited'!$E$197)-COLUMN('Reference edited'!$C$197)+1,0)*(10^-3)),
IF($E53='Reference edited'!$H$198,
P53*(1-$G53)*(VLOOKUP($F53,'Reference edited'!$C$197:$F$238,COLUMN('Reference edited'!$E$197)-COLUMN('Reference edited'!$C$197)+1,0)*(10^-3)),
P53*(VLOOKUP($F53,'Reference edited'!$C$197:$F$238,COLUMN('Reference edited'!$E$197)-COLUMN('Reference edited'!$C$197)+1,0)*(10^-3)))))</f>
        <v/>
      </c>
      <c r="AD53" s="374" t="str">
        <f>IF(Q53="","",
IF($E53='Reference edited'!$H$197,
Q53*$G53*(VLOOKUP($F53,'Reference edited'!$C$197:$F$238,COLUMN('Reference edited'!$E$197)-COLUMN('Reference edited'!$C$197)+1,0)*(10^-3)),
IF($E53='Reference edited'!$H$198,
Q53*(1-$G53)*(VLOOKUP($F53,'Reference edited'!$C$197:$F$238,COLUMN('Reference edited'!$E$197)-COLUMN('Reference edited'!$C$197)+1,0)*(10^-3)),
Q53*(VLOOKUP($F53,'Reference edited'!$C$197:$F$238,COLUMN('Reference edited'!$E$197)-COLUMN('Reference edited'!$C$197)+1,0)*(10^-3)))))</f>
        <v/>
      </c>
      <c r="AE53" s="374" t="str">
        <f>IF(R53="","",
IF($E53='Reference edited'!$H$197,
R53*$G53*(VLOOKUP($F53,'Reference edited'!$C$197:$F$238,COLUMN('Reference edited'!$E$197)-COLUMN('Reference edited'!$C$197)+1,0)*(10^-3)),
IF($E53='Reference edited'!$H$198,
R53*(1-$G53)*(VLOOKUP($F53,'Reference edited'!$C$197:$F$238,COLUMN('Reference edited'!$E$197)-COLUMN('Reference edited'!$C$197)+1,0)*(10^-3)),
R53*(VLOOKUP($F53,'Reference edited'!$C$197:$F$238,COLUMN('Reference edited'!$E$197)-COLUMN('Reference edited'!$C$197)+1,0)*(10^-3)))))</f>
        <v/>
      </c>
      <c r="AF53" s="374" t="str">
        <f>IF(S53="","",
IF($E53='Reference edited'!$H$197,
S53*$G53*(VLOOKUP($F53,'Reference edited'!$C$197:$F$238,COLUMN('Reference edited'!$E$197)-COLUMN('Reference edited'!$C$197)+1,0)*(10^-3)),
IF($E53='Reference edited'!$H$198,
S53*(1-$G53)*(VLOOKUP($F53,'Reference edited'!$C$197:$F$238,COLUMN('Reference edited'!$E$197)-COLUMN('Reference edited'!$C$197)+1,0)*(10^-3)),
S53*(VLOOKUP($F53,'Reference edited'!$C$197:$F$238,COLUMN('Reference edited'!$E$197)-COLUMN('Reference edited'!$C$197)+1,0)*(10^-3)))))</f>
        <v/>
      </c>
      <c r="AG53" s="374" t="str">
        <f>IF(T53="","",
IF($E53='Reference edited'!$H$197,
T53*$G53*(VLOOKUP($F53,'Reference edited'!$C$197:$F$238,COLUMN('Reference edited'!$E$197)-COLUMN('Reference edited'!$C$197)+1,0)*(10^-3)),
IF($E53='Reference edited'!$H$198,
T53*(1-$G53)*(VLOOKUP($F53,'Reference edited'!$C$197:$F$238,COLUMN('Reference edited'!$E$197)-COLUMN('Reference edited'!$C$197)+1,0)*(10^-3)),
T53*(VLOOKUP($F53,'Reference edited'!$C$197:$F$238,COLUMN('Reference edited'!$E$197)-COLUMN('Reference edited'!$C$197)+1,0)*(10^-3)))))</f>
        <v/>
      </c>
      <c r="AH53" s="267">
        <f t="shared" si="14"/>
        <v>0</v>
      </c>
      <c r="AI53" s="371" t="str">
        <f>IF(I53="","",
IF($E53='Reference edited'!$H$197,
I53*$G53*(VLOOKUP($F53,'Reference edited'!$C$197:$F$238,COLUMN('Reference edited'!$F$197)-COLUMN('Reference edited'!$C$197)+1,0)*(10^-3)),
IF($E53='Reference edited'!$H$198,
I53*(1-$G53)*(VLOOKUP($F53,'Reference edited'!$C$197:$F$238,COLUMN('Reference edited'!$F$197)-COLUMN('Reference edited'!$C$197)+1,0)*(10^-3)),
I53*(VLOOKUP($F53,'Reference edited'!$C$197:$F$238,COLUMN('Reference edited'!$F$197)-COLUMN('Reference edited'!$C$197)+1,0)*(10^-3)))))</f>
        <v/>
      </c>
      <c r="AJ53" s="372" t="str">
        <f>IF(J53="","",
IF($E53='Reference edited'!$H$197,
J53*$G53*(VLOOKUP($F53,'Reference edited'!$C$197:$F$238,COLUMN('Reference edited'!$F$197)-COLUMN('Reference edited'!$C$197)+1,0)*(10^-3)),
IF($E53='Reference edited'!$H$198,
J53*(1-$G53)*(VLOOKUP($F53,'Reference edited'!$C$197:$F$238,COLUMN('Reference edited'!$F$197)-COLUMN('Reference edited'!$C$197)+1,0)*(10^-3)),
J53*(VLOOKUP($F53,'Reference edited'!$C$197:$F$238,COLUMN('Reference edited'!$F$197)-COLUMN('Reference edited'!$C$197)+1,0)*(10^-3)))))</f>
        <v/>
      </c>
      <c r="AK53" s="372" t="str">
        <f>IF(K53="","",
IF($E53='Reference edited'!$H$197,
K53*$G53*(VLOOKUP($F53,'Reference edited'!$C$197:$F$238,COLUMN('Reference edited'!$F$197)-COLUMN('Reference edited'!$C$197)+1,0)*(10^-3)),
IF($E53='Reference edited'!$H$198,
K53*(1-$G53)*(VLOOKUP($F53,'Reference edited'!$C$197:$F$238,COLUMN('Reference edited'!$F$197)-COLUMN('Reference edited'!$C$197)+1,0)*(10^-3)),
K53*(VLOOKUP($F53,'Reference edited'!$C$197:$F$238,COLUMN('Reference edited'!$F$197)-COLUMN('Reference edited'!$C$197)+1,0)*(10^-3)))))</f>
        <v/>
      </c>
      <c r="AL53" s="372" t="str">
        <f>IF(L53="","",
IF($E53='Reference edited'!$H$197,
L53*$G53*(VLOOKUP($F53,'Reference edited'!$C$197:$F$238,COLUMN('Reference edited'!$F$197)-COLUMN('Reference edited'!$C$197)+1,0)*(10^-3)),
IF($E53='Reference edited'!$H$198,
L53*(1-$G53)*(VLOOKUP($F53,'Reference edited'!$C$197:$F$238,COLUMN('Reference edited'!$F$197)-COLUMN('Reference edited'!$C$197)+1,0)*(10^-3)),
L53*(VLOOKUP($F53,'Reference edited'!$C$197:$F$238,COLUMN('Reference edited'!$F$197)-COLUMN('Reference edited'!$C$197)+1,0)*(10^-3)))))</f>
        <v/>
      </c>
      <c r="AM53" s="372" t="str">
        <f>IF(M53="","",
IF($E53='Reference edited'!$H$197,
M53*$G53*(VLOOKUP($F53,'Reference edited'!$C$197:$F$238,COLUMN('Reference edited'!$F$197)-COLUMN('Reference edited'!$C$197)+1,0)*(10^-3)),
IF($E53='Reference edited'!$H$198,
M53*(1-$G53)*(VLOOKUP($F53,'Reference edited'!$C$197:$F$238,COLUMN('Reference edited'!$F$197)-COLUMN('Reference edited'!$C$197)+1,0)*(10^-3)),
M53*(VLOOKUP($F53,'Reference edited'!$C$197:$F$238,COLUMN('Reference edited'!$F$197)-COLUMN('Reference edited'!$C$197)+1,0)*(10^-3)))))</f>
        <v/>
      </c>
      <c r="AN53" s="372" t="str">
        <f>IF(N53="","",
IF($E53='Reference edited'!$H$197,
N53*$G53*(VLOOKUP($F53,'Reference edited'!$C$197:$F$238,COLUMN('Reference edited'!$F$197)-COLUMN('Reference edited'!$C$197)+1,0)*(10^-3)),
IF($E53='Reference edited'!$H$198,
N53*(1-$G53)*(VLOOKUP($F53,'Reference edited'!$C$197:$F$238,COLUMN('Reference edited'!$F$197)-COLUMN('Reference edited'!$C$197)+1,0)*(10^-3)),
N53*(VLOOKUP($F53,'Reference edited'!$C$197:$F$238,COLUMN('Reference edited'!$F$197)-COLUMN('Reference edited'!$C$197)+1,0)*(10^-3)))))</f>
        <v/>
      </c>
      <c r="AO53" s="372" t="str">
        <f>IF(O53="","",
IF($E53='Reference edited'!$H$197,
O53*$G53*(VLOOKUP($F53,'Reference edited'!$C$197:$F$238,COLUMN('Reference edited'!$F$197)-COLUMN('Reference edited'!$C$197)+1,0)*(10^-3)),
IF($E53='Reference edited'!$H$198,
O53*(1-$G53)*(VLOOKUP($F53,'Reference edited'!$C$197:$F$238,COLUMN('Reference edited'!$F$197)-COLUMN('Reference edited'!$C$197)+1,0)*(10^-3)),
O53*(VLOOKUP($F53,'Reference edited'!$C$197:$F$238,COLUMN('Reference edited'!$F$197)-COLUMN('Reference edited'!$C$197)+1,0)*(10^-3)))))</f>
        <v/>
      </c>
      <c r="AP53" s="372" t="str">
        <f>IF(P53="","",
IF($E53='Reference edited'!$H$197,
P53*$G53*(VLOOKUP($F53,'Reference edited'!$C$197:$F$238,COLUMN('Reference edited'!$F$197)-COLUMN('Reference edited'!$C$197)+1,0)*(10^-3)),
IF($E53='Reference edited'!$H$198,
P53*(1-$G53)*(VLOOKUP($F53,'Reference edited'!$C$197:$F$238,COLUMN('Reference edited'!$F$197)-COLUMN('Reference edited'!$C$197)+1,0)*(10^-3)),
P53*(VLOOKUP($F53,'Reference edited'!$C$197:$F$238,COLUMN('Reference edited'!$F$197)-COLUMN('Reference edited'!$C$197)+1,0)*(10^-3)))))</f>
        <v/>
      </c>
      <c r="AQ53" s="372" t="str">
        <f>IF(Q53="","",
IF($E53='Reference edited'!$H$197,
Q53*$G53*(VLOOKUP($F53,'Reference edited'!$C$197:$F$238,COLUMN('Reference edited'!$F$197)-COLUMN('Reference edited'!$C$197)+1,0)*(10^-3)),
IF($E53='Reference edited'!$H$198,
Q53*(1-$G53)*(VLOOKUP($F53,'Reference edited'!$C$197:$F$238,COLUMN('Reference edited'!$F$197)-COLUMN('Reference edited'!$C$197)+1,0)*(10^-3)),
Q53*(VLOOKUP($F53,'Reference edited'!$C$197:$F$238,COLUMN('Reference edited'!$F$197)-COLUMN('Reference edited'!$C$197)+1,0)*(10^-3)))))</f>
        <v/>
      </c>
      <c r="AR53" s="372" t="str">
        <f>IF(R53="","",
IF($E53='Reference edited'!$H$197,
R53*$G53*(VLOOKUP($F53,'Reference edited'!$C$197:$F$238,COLUMN('Reference edited'!$F$197)-COLUMN('Reference edited'!$C$197)+1,0)*(10^-3)),
IF($E53='Reference edited'!$H$198,
R53*(1-$G53)*(VLOOKUP($F53,'Reference edited'!$C$197:$F$238,COLUMN('Reference edited'!$F$197)-COLUMN('Reference edited'!$C$197)+1,0)*(10^-3)),
R53*(VLOOKUP($F53,'Reference edited'!$C$197:$F$238,COLUMN('Reference edited'!$F$197)-COLUMN('Reference edited'!$C$197)+1,0)*(10^-3)))))</f>
        <v/>
      </c>
      <c r="AS53" s="372" t="str">
        <f>IF(S53="","",
IF($E53='Reference edited'!$H$197,
S53*$G53*(VLOOKUP($F53,'Reference edited'!$C$197:$F$238,COLUMN('Reference edited'!$F$197)-COLUMN('Reference edited'!$C$197)+1,0)*(10^-3)),
IF($E53='Reference edited'!$H$198,
S53*(1-$G53)*(VLOOKUP($F53,'Reference edited'!$C$197:$F$238,COLUMN('Reference edited'!$F$197)-COLUMN('Reference edited'!$C$197)+1,0)*(10^-3)),
S53*(VLOOKUP($F53,'Reference edited'!$C$197:$F$238,COLUMN('Reference edited'!$F$197)-COLUMN('Reference edited'!$C$197)+1,0)*(10^-3)))))</f>
        <v/>
      </c>
      <c r="AT53" s="373" t="str">
        <f>IF(T53="","",
IF($E53='Reference edited'!$H$197,
T53*$G53*(VLOOKUP($F53,'Reference edited'!$C$197:$F$238,COLUMN('Reference edited'!$F$197)-COLUMN('Reference edited'!$C$197)+1,0)*(10^-3)),
IF($E53='Reference edited'!$H$198,
T53*(1-$G53)*(VLOOKUP($F53,'Reference edited'!$C$197:$F$238,COLUMN('Reference edited'!$F$197)-COLUMN('Reference edited'!$C$197)+1,0)*(10^-3)),
T53*(VLOOKUP($F53,'Reference edited'!$C$197:$F$238,COLUMN('Reference edited'!$F$197)-COLUMN('Reference edited'!$C$197)+1,0)*(10^-3)))))</f>
        <v/>
      </c>
      <c r="AU53" s="267">
        <f t="shared" si="15"/>
        <v>0</v>
      </c>
      <c r="AV53" s="361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3"/>
      <c r="BH53" s="364"/>
    </row>
    <row r="54" spans="2:60" ht="18" customHeight="1" x14ac:dyDescent="0.3">
      <c r="B54" s="741" t="s">
        <v>543</v>
      </c>
      <c r="C54" s="756" t="s">
        <v>536</v>
      </c>
      <c r="D54" s="757"/>
      <c r="E54" s="726" t="s">
        <v>493</v>
      </c>
      <c r="F54" s="727"/>
      <c r="G54" s="728"/>
      <c r="H54" s="729"/>
      <c r="I54" s="730" t="s">
        <v>505</v>
      </c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9"/>
      <c r="V54" s="730" t="s">
        <v>517</v>
      </c>
      <c r="W54" s="727"/>
      <c r="X54" s="727"/>
      <c r="Y54" s="727"/>
      <c r="Z54" s="727"/>
      <c r="AA54" s="727"/>
      <c r="AB54" s="727"/>
      <c r="AC54" s="727"/>
      <c r="AD54" s="727"/>
      <c r="AE54" s="727"/>
      <c r="AF54" s="727"/>
      <c r="AG54" s="727"/>
      <c r="AH54" s="729"/>
      <c r="AI54" s="730" t="s">
        <v>518</v>
      </c>
      <c r="AJ54" s="727"/>
      <c r="AK54" s="727"/>
      <c r="AL54" s="727"/>
      <c r="AM54" s="727"/>
      <c r="AN54" s="727"/>
      <c r="AO54" s="727"/>
      <c r="AP54" s="727"/>
      <c r="AQ54" s="727"/>
      <c r="AR54" s="727"/>
      <c r="AS54" s="727"/>
      <c r="AT54" s="727"/>
      <c r="AU54" s="728"/>
      <c r="AV54" s="772" t="s">
        <v>519</v>
      </c>
      <c r="AW54" s="773"/>
      <c r="AX54" s="773"/>
      <c r="AY54" s="773"/>
      <c r="AZ54" s="773"/>
      <c r="BA54" s="773"/>
      <c r="BB54" s="773"/>
      <c r="BC54" s="773"/>
      <c r="BD54" s="773"/>
      <c r="BE54" s="773"/>
      <c r="BF54" s="773"/>
      <c r="BG54" s="773"/>
      <c r="BH54" s="774"/>
    </row>
    <row r="55" spans="2:60" ht="17.25" thickBot="1" x14ac:dyDescent="0.35">
      <c r="B55" s="742"/>
      <c r="C55" s="721"/>
      <c r="D55" s="722"/>
      <c r="E55" s="4" t="s">
        <v>490</v>
      </c>
      <c r="F55" s="5" t="s">
        <v>535</v>
      </c>
      <c r="G55" s="5" t="s">
        <v>56</v>
      </c>
      <c r="H55" s="306" t="s">
        <v>285</v>
      </c>
      <c r="I55" s="7" t="s">
        <v>471</v>
      </c>
      <c r="J55" s="8" t="s">
        <v>482</v>
      </c>
      <c r="K55" s="8" t="s">
        <v>472</v>
      </c>
      <c r="L55" s="8" t="s">
        <v>473</v>
      </c>
      <c r="M55" s="8" t="s">
        <v>474</v>
      </c>
      <c r="N55" s="8" t="s">
        <v>475</v>
      </c>
      <c r="O55" s="8" t="s">
        <v>476</v>
      </c>
      <c r="P55" s="8" t="s">
        <v>477</v>
      </c>
      <c r="Q55" s="8" t="s">
        <v>478</v>
      </c>
      <c r="R55" s="8" t="s">
        <v>479</v>
      </c>
      <c r="S55" s="8" t="s">
        <v>480</v>
      </c>
      <c r="T55" s="9" t="s">
        <v>481</v>
      </c>
      <c r="U55" s="10" t="s">
        <v>483</v>
      </c>
      <c r="V55" s="241" t="s">
        <v>471</v>
      </c>
      <c r="W55" s="8" t="s">
        <v>482</v>
      </c>
      <c r="X55" s="8" t="s">
        <v>472</v>
      </c>
      <c r="Y55" s="8" t="s">
        <v>473</v>
      </c>
      <c r="Z55" s="8" t="s">
        <v>474</v>
      </c>
      <c r="AA55" s="8" t="s">
        <v>475</v>
      </c>
      <c r="AB55" s="8" t="s">
        <v>476</v>
      </c>
      <c r="AC55" s="8" t="s">
        <v>477</v>
      </c>
      <c r="AD55" s="8" t="s">
        <v>478</v>
      </c>
      <c r="AE55" s="8" t="s">
        <v>479</v>
      </c>
      <c r="AF55" s="8" t="s">
        <v>480</v>
      </c>
      <c r="AG55" s="9" t="s">
        <v>481</v>
      </c>
      <c r="AH55" s="10" t="s">
        <v>483</v>
      </c>
      <c r="AI55" s="7" t="s">
        <v>471</v>
      </c>
      <c r="AJ55" s="8" t="s">
        <v>482</v>
      </c>
      <c r="AK55" s="8" t="s">
        <v>472</v>
      </c>
      <c r="AL55" s="8" t="s">
        <v>473</v>
      </c>
      <c r="AM55" s="8" t="s">
        <v>474</v>
      </c>
      <c r="AN55" s="8" t="s">
        <v>475</v>
      </c>
      <c r="AO55" s="8" t="s">
        <v>476</v>
      </c>
      <c r="AP55" s="8" t="s">
        <v>477</v>
      </c>
      <c r="AQ55" s="8" t="s">
        <v>478</v>
      </c>
      <c r="AR55" s="8" t="s">
        <v>479</v>
      </c>
      <c r="AS55" s="8" t="s">
        <v>480</v>
      </c>
      <c r="AT55" s="9" t="s">
        <v>481</v>
      </c>
      <c r="AU55" s="10" t="s">
        <v>483</v>
      </c>
      <c r="AV55" s="7" t="s">
        <v>471</v>
      </c>
      <c r="AW55" s="8" t="s">
        <v>482</v>
      </c>
      <c r="AX55" s="8" t="s">
        <v>472</v>
      </c>
      <c r="AY55" s="8" t="s">
        <v>473</v>
      </c>
      <c r="AZ55" s="8" t="s">
        <v>474</v>
      </c>
      <c r="BA55" s="8" t="s">
        <v>475</v>
      </c>
      <c r="BB55" s="8" t="s">
        <v>476</v>
      </c>
      <c r="BC55" s="8" t="s">
        <v>477</v>
      </c>
      <c r="BD55" s="8" t="s">
        <v>478</v>
      </c>
      <c r="BE55" s="8" t="s">
        <v>479</v>
      </c>
      <c r="BF55" s="8" t="s">
        <v>480</v>
      </c>
      <c r="BG55" s="9" t="s">
        <v>481</v>
      </c>
      <c r="BH55" s="10" t="s">
        <v>483</v>
      </c>
    </row>
    <row r="56" spans="2:60" ht="17.25" thickTop="1" x14ac:dyDescent="0.3">
      <c r="B56" s="742"/>
      <c r="C56" s="721"/>
      <c r="D56" s="722"/>
      <c r="E56" s="859" t="s">
        <v>706</v>
      </c>
      <c r="F56" s="422" t="str">
        <f>IF($E56="","",'Reference edited'!$B$171)</f>
        <v>Electricity</v>
      </c>
      <c r="G56" s="23"/>
      <c r="H56" s="307" t="str">
        <f>IF($F56="","",
VLOOKUP('General Information'!$B$3,'Reference edited'!$B$173:$H$182,COLUMN('Reference edited'!$C$173)-COLUMN('Reference edited'!B173)+1,0))</f>
        <v>kWh</v>
      </c>
      <c r="I56" s="113">
        <v>100000</v>
      </c>
      <c r="J56" s="114">
        <v>100000</v>
      </c>
      <c r="K56" s="114">
        <v>100000</v>
      </c>
      <c r="L56" s="114">
        <v>100000</v>
      </c>
      <c r="M56" s="114">
        <v>100000</v>
      </c>
      <c r="N56" s="114">
        <v>100000</v>
      </c>
      <c r="O56" s="114">
        <v>100000</v>
      </c>
      <c r="P56" s="114">
        <v>100000</v>
      </c>
      <c r="Q56" s="114">
        <v>100000</v>
      </c>
      <c r="R56" s="114">
        <v>100000</v>
      </c>
      <c r="S56" s="114">
        <v>100000</v>
      </c>
      <c r="T56" s="115">
        <v>100000</v>
      </c>
      <c r="U56" s="195">
        <f t="shared" si="0"/>
        <v>1200000</v>
      </c>
      <c r="V56" s="323">
        <f>IF(I56="","",
I56*VLOOKUP('General Information'!$B$3,'Reference edited'!$B$173:$H$182,COLUMN('Reference edited'!$D$173)-COLUMN('Reference edited'!$B$173)+1,0)*(10^-6))</f>
        <v>64.88</v>
      </c>
      <c r="W56" s="217">
        <f>IF(J56="","",
J56*VLOOKUP('General Information'!$B$3,'Reference edited'!$B$173:$H$182,COLUMN('Reference edited'!$D$173)-COLUMN('Reference edited'!$B$173)+1,0)*(10^-6))</f>
        <v>64.88</v>
      </c>
      <c r="X56" s="217">
        <f>IF(K56="","",
K56*VLOOKUP('General Information'!$B$3,'Reference edited'!$B$173:$H$182,COLUMN('Reference edited'!$D$173)-COLUMN('Reference edited'!$B$173)+1,0)*(10^-6))</f>
        <v>64.88</v>
      </c>
      <c r="Y56" s="217">
        <f>IF(L56="","",
L56*VLOOKUP('General Information'!$B$3,'Reference edited'!$B$173:$H$182,COLUMN('Reference edited'!$D$173)-COLUMN('Reference edited'!$B$173)+1,0)*(10^-6))</f>
        <v>64.88</v>
      </c>
      <c r="Z56" s="217">
        <f>IF(M56="","",
M56*VLOOKUP('General Information'!$B$3,'Reference edited'!$B$173:$H$182,COLUMN('Reference edited'!$D$173)-COLUMN('Reference edited'!$B$173)+1,0)*(10^-6))</f>
        <v>64.88</v>
      </c>
      <c r="AA56" s="217">
        <f>IF(N56="","",
N56*VLOOKUP('General Information'!$B$3,'Reference edited'!$B$173:$H$182,COLUMN('Reference edited'!$D$173)-COLUMN('Reference edited'!$B$173)+1,0)*(10^-6))</f>
        <v>64.88</v>
      </c>
      <c r="AB56" s="217">
        <f>IF(O56="","",
O56*VLOOKUP('General Information'!$B$3,'Reference edited'!$B$173:$H$182,COLUMN('Reference edited'!$D$173)-COLUMN('Reference edited'!$B$173)+1,0)*(10^-6))</f>
        <v>64.88</v>
      </c>
      <c r="AC56" s="217">
        <f>IF(P56="","",
P56*VLOOKUP('General Information'!$B$3,'Reference edited'!$B$173:$H$182,COLUMN('Reference edited'!$D$173)-COLUMN('Reference edited'!$B$173)+1,0)*(10^-6))</f>
        <v>64.88</v>
      </c>
      <c r="AD56" s="217">
        <f>IF(Q56="","",
Q56*VLOOKUP('General Information'!$B$3,'Reference edited'!$B$173:$H$182,COLUMN('Reference edited'!$D$173)-COLUMN('Reference edited'!$B$173)+1,0)*(10^-6))</f>
        <v>64.88</v>
      </c>
      <c r="AE56" s="217">
        <f>IF(R56="","",
R56*VLOOKUP('General Information'!$B$3,'Reference edited'!$B$173:$H$182,COLUMN('Reference edited'!$D$173)-COLUMN('Reference edited'!$B$173)+1,0)*(10^-6))</f>
        <v>64.88</v>
      </c>
      <c r="AF56" s="217">
        <f>IF(S56="","",
S56*VLOOKUP('General Information'!$B$3,'Reference edited'!$B$173:$H$182,COLUMN('Reference edited'!$D$173)-COLUMN('Reference edited'!$B$173)+1,0)*(10^-6))</f>
        <v>64.88</v>
      </c>
      <c r="AG56" s="218">
        <f>IF(T56="","",
T56*VLOOKUP('General Information'!$B$3,'Reference edited'!$B$173:$H$182,COLUMN('Reference edited'!$D$173)-COLUMN('Reference edited'!$B$173)+1,0)*(10^-6))</f>
        <v>64.88</v>
      </c>
      <c r="AH56" s="199">
        <f t="shared" ref="AH56" si="16">SUM(V56:AG56)</f>
        <v>778.56</v>
      </c>
      <c r="AI56" s="190">
        <f>IF(I56="","",
I56*VLOOKUP('General Information'!$B$3,'Reference edited'!$B$173:$H$182,COLUMN('Reference edited'!$G$173)-COLUMN('Reference edited'!$B$173)+1,0)*(10^-6))</f>
        <v>1.5999999999999999E-3</v>
      </c>
      <c r="AJ56" s="190">
        <f>IF(J56="","",
J56*VLOOKUP('General Information'!$B$3,'Reference edited'!$B$173:$H$182,COLUMN('Reference edited'!$G$173)-COLUMN('Reference edited'!$B$173)+1,0)*(10^-6))</f>
        <v>1.5999999999999999E-3</v>
      </c>
      <c r="AK56" s="190">
        <f>IF(K56="","",
K56*VLOOKUP('General Information'!$B$3,'Reference edited'!$B$173:$H$182,COLUMN('Reference edited'!$G$173)-COLUMN('Reference edited'!$B$173)+1,0)*(10^-6))</f>
        <v>1.5999999999999999E-3</v>
      </c>
      <c r="AL56" s="190">
        <f>IF(L56="","",
L56*VLOOKUP('General Information'!$B$3,'Reference edited'!$B$173:$H$182,COLUMN('Reference edited'!$G$173)-COLUMN('Reference edited'!$B$173)+1,0)*(10^-6))</f>
        <v>1.5999999999999999E-3</v>
      </c>
      <c r="AM56" s="190">
        <f>IF(M56="","",
M56*VLOOKUP('General Information'!$B$3,'Reference edited'!$B$173:$H$182,COLUMN('Reference edited'!$G$173)-COLUMN('Reference edited'!$B$173)+1,0)*(10^-6))</f>
        <v>1.5999999999999999E-3</v>
      </c>
      <c r="AN56" s="190">
        <f>IF(N56="","",
N56*VLOOKUP('General Information'!$B$3,'Reference edited'!$B$173:$H$182,COLUMN('Reference edited'!$G$173)-COLUMN('Reference edited'!$B$173)+1,0)*(10^-6))</f>
        <v>1.5999999999999999E-3</v>
      </c>
      <c r="AO56" s="190">
        <f>IF(O56="","",
O56*VLOOKUP('General Information'!$B$3,'Reference edited'!$B$173:$H$182,COLUMN('Reference edited'!$G$173)-COLUMN('Reference edited'!$B$173)+1,0)*(10^-6))</f>
        <v>1.5999999999999999E-3</v>
      </c>
      <c r="AP56" s="190">
        <f>IF(P56="","",
P56*VLOOKUP('General Information'!$B$3,'Reference edited'!$B$173:$H$182,COLUMN('Reference edited'!$G$173)-COLUMN('Reference edited'!$B$173)+1,0)*(10^-6))</f>
        <v>1.5999999999999999E-3</v>
      </c>
      <c r="AQ56" s="190">
        <f>IF(Q56="","",
Q56*VLOOKUP('General Information'!$B$3,'Reference edited'!$B$173:$H$182,COLUMN('Reference edited'!$G$173)-COLUMN('Reference edited'!$B$173)+1,0)*(10^-6))</f>
        <v>1.5999999999999999E-3</v>
      </c>
      <c r="AR56" s="190">
        <f>IF(R56="","",
R56*VLOOKUP('General Information'!$B$3,'Reference edited'!$B$173:$H$182,COLUMN('Reference edited'!$G$173)-COLUMN('Reference edited'!$B$173)+1,0)*(10^-6))</f>
        <v>1.5999999999999999E-3</v>
      </c>
      <c r="AS56" s="190">
        <f>IF(S56="","",
S56*VLOOKUP('General Information'!$B$3,'Reference edited'!$B$173:$H$182,COLUMN('Reference edited'!$G$173)-COLUMN('Reference edited'!$B$173)+1,0)*(10^-6))</f>
        <v>1.5999999999999999E-3</v>
      </c>
      <c r="AT56" s="190">
        <f>IF(T56="","",
T56*VLOOKUP('General Information'!$B$3,'Reference edited'!$B$173:$H$182,COLUMN('Reference edited'!$G$173)-COLUMN('Reference edited'!$B$173)+1,0)*(10^-6))</f>
        <v>1.5999999999999999E-3</v>
      </c>
      <c r="AU56" s="193">
        <f t="shared" ref="AU56" si="17">SUM(AI56:AT56)</f>
        <v>1.9200000000000005E-2</v>
      </c>
      <c r="AV56" s="190">
        <f>IF(I56="","",
I56*VLOOKUP('General Information'!$B$3,'Reference edited'!$B$173:$H$182,COLUMN('Reference edited'!$H$173)-COLUMN('Reference edited'!$B$173)+1,0)*(10^-6))</f>
        <v>1.006711409395973E-3</v>
      </c>
      <c r="AW56" s="190">
        <f>IF(J56="","",
J56*VLOOKUP('General Information'!$B$3,'Reference edited'!$B$173:$H$182,COLUMN('Reference edited'!$H$173)-COLUMN('Reference edited'!$B$173)+1,0)*(10^-6))</f>
        <v>1.006711409395973E-3</v>
      </c>
      <c r="AX56" s="190">
        <f>IF(K56="","",
K56*VLOOKUP('General Information'!$B$3,'Reference edited'!$B$173:$H$182,COLUMN('Reference edited'!$H$173)-COLUMN('Reference edited'!$B$173)+1,0)*(10^-6))</f>
        <v>1.006711409395973E-3</v>
      </c>
      <c r="AY56" s="190">
        <f>IF(L56="","",
L56*VLOOKUP('General Information'!$B$3,'Reference edited'!$B$173:$H$182,COLUMN('Reference edited'!$H$173)-COLUMN('Reference edited'!$B$173)+1,0)*(10^-6))</f>
        <v>1.006711409395973E-3</v>
      </c>
      <c r="AZ56" s="190">
        <f>IF(M56="","",
M56*VLOOKUP('General Information'!$B$3,'Reference edited'!$B$173:$H$182,COLUMN('Reference edited'!$H$173)-COLUMN('Reference edited'!$B$173)+1,0)*(10^-6))</f>
        <v>1.006711409395973E-3</v>
      </c>
      <c r="BA56" s="190">
        <f>IF(N56="","",
N56*VLOOKUP('General Information'!$B$3,'Reference edited'!$B$173:$H$182,COLUMN('Reference edited'!$H$173)-COLUMN('Reference edited'!$B$173)+1,0)*(10^-6))</f>
        <v>1.006711409395973E-3</v>
      </c>
      <c r="BB56" s="190">
        <f>IF(O56="","",
O56*VLOOKUP('General Information'!$B$3,'Reference edited'!$B$173:$H$182,COLUMN('Reference edited'!$H$173)-COLUMN('Reference edited'!$B$173)+1,0)*(10^-6))</f>
        <v>1.006711409395973E-3</v>
      </c>
      <c r="BC56" s="190">
        <f>IF(P56="","",
P56*VLOOKUP('General Information'!$B$3,'Reference edited'!$B$173:$H$182,COLUMN('Reference edited'!$H$173)-COLUMN('Reference edited'!$B$173)+1,0)*(10^-6))</f>
        <v>1.006711409395973E-3</v>
      </c>
      <c r="BD56" s="190">
        <f>IF(Q56="","",
Q56*VLOOKUP('General Information'!$B$3,'Reference edited'!$B$173:$H$182,COLUMN('Reference edited'!$H$173)-COLUMN('Reference edited'!$B$173)+1,0)*(10^-6))</f>
        <v>1.006711409395973E-3</v>
      </c>
      <c r="BE56" s="190">
        <f>IF(R56="","",
R56*VLOOKUP('General Information'!$B$3,'Reference edited'!$B$173:$H$182,COLUMN('Reference edited'!$H$173)-COLUMN('Reference edited'!$B$173)+1,0)*(10^-6))</f>
        <v>1.006711409395973E-3</v>
      </c>
      <c r="BF56" s="190">
        <f>IF(S56="","",
S56*VLOOKUP('General Information'!$B$3,'Reference edited'!$B$173:$H$182,COLUMN('Reference edited'!$H$173)-COLUMN('Reference edited'!$B$173)+1,0)*(10^-6))</f>
        <v>1.006711409395973E-3</v>
      </c>
      <c r="BG56" s="190">
        <f>IF(T56="","",
T56*VLOOKUP('General Information'!$B$3,'Reference edited'!$B$173:$H$182,COLUMN('Reference edited'!$H$173)-COLUMN('Reference edited'!$B$173)+1,0)*(10^-6))</f>
        <v>1.006711409395973E-3</v>
      </c>
      <c r="BH56" s="193">
        <f t="shared" ref="BH56" si="18">SUM(AV56:BG56)</f>
        <v>1.2080536912751674E-2</v>
      </c>
    </row>
    <row r="57" spans="2:60" x14ac:dyDescent="0.3">
      <c r="B57" s="742"/>
      <c r="C57" s="721"/>
      <c r="D57" s="722"/>
      <c r="E57" s="859" t="s">
        <v>707</v>
      </c>
      <c r="F57" s="422" t="str">
        <f>IF($E57="","",'Reference edited'!$B$171)</f>
        <v>Electricity</v>
      </c>
      <c r="G57" s="23"/>
      <c r="H57" s="307" t="str">
        <f>IF($F57="","",
VLOOKUP('General Information'!$B$3,'Reference edited'!$B$173:$H$182,COLUMN('Reference edited'!$C$173)-COLUMN('Reference edited'!B174)+1,0))</f>
        <v>kWh</v>
      </c>
      <c r="I57" s="113">
        <v>200000</v>
      </c>
      <c r="J57" s="113">
        <v>200000</v>
      </c>
      <c r="K57" s="113">
        <v>200000</v>
      </c>
      <c r="L57" s="113">
        <v>200000</v>
      </c>
      <c r="M57" s="113">
        <v>200000</v>
      </c>
      <c r="N57" s="113">
        <v>200000</v>
      </c>
      <c r="O57" s="113">
        <v>200000</v>
      </c>
      <c r="P57" s="113">
        <v>200000</v>
      </c>
      <c r="Q57" s="113">
        <v>200000</v>
      </c>
      <c r="R57" s="113">
        <v>200000</v>
      </c>
      <c r="S57" s="113">
        <v>200000</v>
      </c>
      <c r="T57" s="113">
        <v>200000</v>
      </c>
      <c r="U57" s="195">
        <f t="shared" si="0"/>
        <v>2400000</v>
      </c>
      <c r="V57" s="212">
        <f>IF(I57="","",
I57*VLOOKUP('General Information'!$B$3,'Reference edited'!$B$173:$H$182,COLUMN('Reference edited'!$D$173)-COLUMN('Reference edited'!$B$173)+1,0)*(10^-6))</f>
        <v>129.76</v>
      </c>
      <c r="W57" s="197">
        <f>IF(J57="","",
J57*VLOOKUP('General Information'!$B$3,'Reference edited'!$B$173:$H$182,COLUMN('Reference edited'!$D$173)-COLUMN('Reference edited'!$B$173)+1,0)*(10^-6))</f>
        <v>129.76</v>
      </c>
      <c r="X57" s="197">
        <f>IF(K57="","",
K57*VLOOKUP('General Information'!$B$3,'Reference edited'!$B$173:$H$182,COLUMN('Reference edited'!$D$173)-COLUMN('Reference edited'!$B$173)+1,0)*(10^-6))</f>
        <v>129.76</v>
      </c>
      <c r="Y57" s="197">
        <f>IF(L57="","",
L57*VLOOKUP('General Information'!$B$3,'Reference edited'!$B$173:$H$182,COLUMN('Reference edited'!$D$173)-COLUMN('Reference edited'!$B$173)+1,0)*(10^-6))</f>
        <v>129.76</v>
      </c>
      <c r="Z57" s="197">
        <f>IF(M57="","",
M57*VLOOKUP('General Information'!$B$3,'Reference edited'!$B$173:$H$182,COLUMN('Reference edited'!$D$173)-COLUMN('Reference edited'!$B$173)+1,0)*(10^-6))</f>
        <v>129.76</v>
      </c>
      <c r="AA57" s="197">
        <f>IF(N57="","",
N57*VLOOKUP('General Information'!$B$3,'Reference edited'!$B$173:$H$182,COLUMN('Reference edited'!$D$173)-COLUMN('Reference edited'!$B$173)+1,0)*(10^-6))</f>
        <v>129.76</v>
      </c>
      <c r="AB57" s="197">
        <f>IF(O57="","",
O57*VLOOKUP('General Information'!$B$3,'Reference edited'!$B$173:$H$182,COLUMN('Reference edited'!$D$173)-COLUMN('Reference edited'!$B$173)+1,0)*(10^-6))</f>
        <v>129.76</v>
      </c>
      <c r="AC57" s="197">
        <f>IF(P57="","",
P57*VLOOKUP('General Information'!$B$3,'Reference edited'!$B$173:$H$182,COLUMN('Reference edited'!$D$173)-COLUMN('Reference edited'!$B$173)+1,0)*(10^-6))</f>
        <v>129.76</v>
      </c>
      <c r="AD57" s="197">
        <f>IF(Q57="","",
Q57*VLOOKUP('General Information'!$B$3,'Reference edited'!$B$173:$H$182,COLUMN('Reference edited'!$D$173)-COLUMN('Reference edited'!$B$173)+1,0)*(10^-6))</f>
        <v>129.76</v>
      </c>
      <c r="AE57" s="197">
        <f>IF(R57="","",
R57*VLOOKUP('General Information'!$B$3,'Reference edited'!$B$173:$H$182,COLUMN('Reference edited'!$D$173)-COLUMN('Reference edited'!$B$173)+1,0)*(10^-6))</f>
        <v>129.76</v>
      </c>
      <c r="AF57" s="197">
        <f>IF(S57="","",
S57*VLOOKUP('General Information'!$B$3,'Reference edited'!$B$173:$H$182,COLUMN('Reference edited'!$D$173)-COLUMN('Reference edited'!$B$173)+1,0)*(10^-6))</f>
        <v>129.76</v>
      </c>
      <c r="AG57" s="222">
        <f>IF(T57="","",
T57*VLOOKUP('General Information'!$B$3,'Reference edited'!$B$173:$H$182,COLUMN('Reference edited'!$D$173)-COLUMN('Reference edited'!$B$173)+1,0)*(10^-6))</f>
        <v>129.76</v>
      </c>
      <c r="AH57" s="199">
        <f t="shared" ref="AH57:AH65" si="19">SUM(V57:AG57)</f>
        <v>1557.12</v>
      </c>
      <c r="AI57" s="190">
        <f>IF(I57="","",
I57*VLOOKUP('General Information'!$B$3,'Reference edited'!$B$173:$H$182,COLUMN('Reference edited'!$G$173)-COLUMN('Reference edited'!$B$173)+1,0)*(10^-6))</f>
        <v>3.1999999999999997E-3</v>
      </c>
      <c r="AJ57" s="190">
        <f>IF(J57="","",
J57*VLOOKUP('General Information'!$B$3,'Reference edited'!$B$173:$H$182,COLUMN('Reference edited'!$G$173)-COLUMN('Reference edited'!$B$173)+1,0)*(10^-6))</f>
        <v>3.1999999999999997E-3</v>
      </c>
      <c r="AK57" s="190">
        <f>IF(K57="","",
K57*VLOOKUP('General Information'!$B$3,'Reference edited'!$B$173:$H$182,COLUMN('Reference edited'!$G$173)-COLUMN('Reference edited'!$B$173)+1,0)*(10^-6))</f>
        <v>3.1999999999999997E-3</v>
      </c>
      <c r="AL57" s="190">
        <f>IF(L57="","",
L57*VLOOKUP('General Information'!$B$3,'Reference edited'!$B$173:$H$182,COLUMN('Reference edited'!$G$173)-COLUMN('Reference edited'!$B$173)+1,0)*(10^-6))</f>
        <v>3.1999999999999997E-3</v>
      </c>
      <c r="AM57" s="190">
        <f>IF(M57="","",
M57*VLOOKUP('General Information'!$B$3,'Reference edited'!$B$173:$H$182,COLUMN('Reference edited'!$G$173)-COLUMN('Reference edited'!$B$173)+1,0)*(10^-6))</f>
        <v>3.1999999999999997E-3</v>
      </c>
      <c r="AN57" s="190">
        <f>IF(N57="","",
N57*VLOOKUP('General Information'!$B$3,'Reference edited'!$B$173:$H$182,COLUMN('Reference edited'!$G$173)-COLUMN('Reference edited'!$B$173)+1,0)*(10^-6))</f>
        <v>3.1999999999999997E-3</v>
      </c>
      <c r="AO57" s="190">
        <f>IF(O57="","",
O57*VLOOKUP('General Information'!$B$3,'Reference edited'!$B$173:$H$182,COLUMN('Reference edited'!$G$173)-COLUMN('Reference edited'!$B$173)+1,0)*(10^-6))</f>
        <v>3.1999999999999997E-3</v>
      </c>
      <c r="AP57" s="190">
        <f>IF(P57="","",
P57*VLOOKUP('General Information'!$B$3,'Reference edited'!$B$173:$H$182,COLUMN('Reference edited'!$G$173)-COLUMN('Reference edited'!$B$173)+1,0)*(10^-6))</f>
        <v>3.1999999999999997E-3</v>
      </c>
      <c r="AQ57" s="190">
        <f>IF(Q57="","",
Q57*VLOOKUP('General Information'!$B$3,'Reference edited'!$B$173:$H$182,COLUMN('Reference edited'!$G$173)-COLUMN('Reference edited'!$B$173)+1,0)*(10^-6))</f>
        <v>3.1999999999999997E-3</v>
      </c>
      <c r="AR57" s="190">
        <f>IF(R57="","",
R57*VLOOKUP('General Information'!$B$3,'Reference edited'!$B$173:$H$182,COLUMN('Reference edited'!$G$173)-COLUMN('Reference edited'!$B$173)+1,0)*(10^-6))</f>
        <v>3.1999999999999997E-3</v>
      </c>
      <c r="AS57" s="190">
        <f>IF(S57="","",
S57*VLOOKUP('General Information'!$B$3,'Reference edited'!$B$173:$H$182,COLUMN('Reference edited'!$G$173)-COLUMN('Reference edited'!$B$173)+1,0)*(10^-6))</f>
        <v>3.1999999999999997E-3</v>
      </c>
      <c r="AT57" s="190">
        <f>IF(T57="","",
T57*VLOOKUP('General Information'!$B$3,'Reference edited'!$B$173:$H$182,COLUMN('Reference edited'!$G$173)-COLUMN('Reference edited'!$B$173)+1,0)*(10^-6))</f>
        <v>3.1999999999999997E-3</v>
      </c>
      <c r="AU57" s="193">
        <f t="shared" ref="AU57:AU65" si="20">SUM(AI57:AT57)</f>
        <v>3.8400000000000011E-2</v>
      </c>
      <c r="AV57" s="190">
        <f>IF(I57="","",
I57*VLOOKUP('General Information'!$B$3,'Reference edited'!$B$173:$H$182,COLUMN('Reference edited'!$H$173)-COLUMN('Reference edited'!$B$173)+1,0)*(10^-6))</f>
        <v>2.0134228187919461E-3</v>
      </c>
      <c r="AW57" s="190">
        <f>IF(J57="","",
J57*VLOOKUP('General Information'!$B$3,'Reference edited'!$B$173:$H$182,COLUMN('Reference edited'!$H$173)-COLUMN('Reference edited'!$B$173)+1,0)*(10^-6))</f>
        <v>2.0134228187919461E-3</v>
      </c>
      <c r="AX57" s="190">
        <f>IF(K57="","",
K57*VLOOKUP('General Information'!$B$3,'Reference edited'!$B$173:$H$182,COLUMN('Reference edited'!$H$173)-COLUMN('Reference edited'!$B$173)+1,0)*(10^-6))</f>
        <v>2.0134228187919461E-3</v>
      </c>
      <c r="AY57" s="190">
        <f>IF(L57="","",
L57*VLOOKUP('General Information'!$B$3,'Reference edited'!$B$173:$H$182,COLUMN('Reference edited'!$H$173)-COLUMN('Reference edited'!$B$173)+1,0)*(10^-6))</f>
        <v>2.0134228187919461E-3</v>
      </c>
      <c r="AZ57" s="190">
        <f>IF(M57="","",
M57*VLOOKUP('General Information'!$B$3,'Reference edited'!$B$173:$H$182,COLUMN('Reference edited'!$H$173)-COLUMN('Reference edited'!$B$173)+1,0)*(10^-6))</f>
        <v>2.0134228187919461E-3</v>
      </c>
      <c r="BA57" s="190">
        <f>IF(N57="","",
N57*VLOOKUP('General Information'!$B$3,'Reference edited'!$B$173:$H$182,COLUMN('Reference edited'!$H$173)-COLUMN('Reference edited'!$B$173)+1,0)*(10^-6))</f>
        <v>2.0134228187919461E-3</v>
      </c>
      <c r="BB57" s="190">
        <f>IF(O57="","",
O57*VLOOKUP('General Information'!$B$3,'Reference edited'!$B$173:$H$182,COLUMN('Reference edited'!$H$173)-COLUMN('Reference edited'!$B$173)+1,0)*(10^-6))</f>
        <v>2.0134228187919461E-3</v>
      </c>
      <c r="BC57" s="190">
        <f>IF(P57="","",
P57*VLOOKUP('General Information'!$B$3,'Reference edited'!$B$173:$H$182,COLUMN('Reference edited'!$H$173)-COLUMN('Reference edited'!$B$173)+1,0)*(10^-6))</f>
        <v>2.0134228187919461E-3</v>
      </c>
      <c r="BD57" s="190">
        <f>IF(Q57="","",
Q57*VLOOKUP('General Information'!$B$3,'Reference edited'!$B$173:$H$182,COLUMN('Reference edited'!$H$173)-COLUMN('Reference edited'!$B$173)+1,0)*(10^-6))</f>
        <v>2.0134228187919461E-3</v>
      </c>
      <c r="BE57" s="190">
        <f>IF(R57="","",
R57*VLOOKUP('General Information'!$B$3,'Reference edited'!$B$173:$H$182,COLUMN('Reference edited'!$H$173)-COLUMN('Reference edited'!$B$173)+1,0)*(10^-6))</f>
        <v>2.0134228187919461E-3</v>
      </c>
      <c r="BF57" s="190">
        <f>IF(S57="","",
S57*VLOOKUP('General Information'!$B$3,'Reference edited'!$B$173:$H$182,COLUMN('Reference edited'!$H$173)-COLUMN('Reference edited'!$B$173)+1,0)*(10^-6))</f>
        <v>2.0134228187919461E-3</v>
      </c>
      <c r="BG57" s="190">
        <f>IF(T57="","",
T57*VLOOKUP('General Information'!$B$3,'Reference edited'!$B$173:$H$182,COLUMN('Reference edited'!$H$173)-COLUMN('Reference edited'!$B$173)+1,0)*(10^-6))</f>
        <v>2.0134228187919461E-3</v>
      </c>
      <c r="BH57" s="193">
        <f t="shared" ref="BH57:BH65" si="21">SUM(AV57:BG57)</f>
        <v>2.4161073825503348E-2</v>
      </c>
    </row>
    <row r="58" spans="2:60" x14ac:dyDescent="0.3">
      <c r="B58" s="743"/>
      <c r="C58" s="721"/>
      <c r="D58" s="722"/>
      <c r="E58" s="860" t="s">
        <v>708</v>
      </c>
      <c r="F58" s="422" t="str">
        <f>IF($E58="","",'Reference edited'!$B$171)</f>
        <v>Electricity</v>
      </c>
      <c r="G58" s="24"/>
      <c r="H58" s="307" t="str">
        <f>IF($F58="","",
VLOOKUP('General Information'!$B$3,'Reference edited'!$B$173:$H$182,COLUMN('Reference edited'!$C$173)-COLUMN('Reference edited'!B175)+1,0))</f>
        <v>kWh</v>
      </c>
      <c r="I58" s="118">
        <v>300000</v>
      </c>
      <c r="J58" s="119">
        <v>300000</v>
      </c>
      <c r="K58" s="119">
        <v>300000</v>
      </c>
      <c r="L58" s="119">
        <v>300000</v>
      </c>
      <c r="M58" s="119">
        <v>300000</v>
      </c>
      <c r="N58" s="119">
        <v>300000</v>
      </c>
      <c r="O58" s="119">
        <v>300000</v>
      </c>
      <c r="P58" s="119">
        <v>300000</v>
      </c>
      <c r="Q58" s="119">
        <v>300000</v>
      </c>
      <c r="R58" s="119">
        <v>300000</v>
      </c>
      <c r="S58" s="119">
        <v>300000</v>
      </c>
      <c r="T58" s="120">
        <v>300000</v>
      </c>
      <c r="U58" s="195">
        <f t="shared" si="0"/>
        <v>3600000</v>
      </c>
      <c r="V58" s="212">
        <f>IF(I58="","",
I58*VLOOKUP('General Information'!$B$3,'Reference edited'!$B$173:$H$182,COLUMN('Reference edited'!$D$173)-COLUMN('Reference edited'!$B$173)+1,0)*(10^-6))</f>
        <v>194.64</v>
      </c>
      <c r="W58" s="197">
        <f>IF(J58="","",
J58*VLOOKUP('General Information'!$B$3,'Reference edited'!$B$173:$H$182,COLUMN('Reference edited'!$D$173)-COLUMN('Reference edited'!$B$173)+1,0)*(10^-6))</f>
        <v>194.64</v>
      </c>
      <c r="X58" s="197">
        <f>IF(K58="","",
K58*VLOOKUP('General Information'!$B$3,'Reference edited'!$B$173:$H$182,COLUMN('Reference edited'!$D$173)-COLUMN('Reference edited'!$B$173)+1,0)*(10^-6))</f>
        <v>194.64</v>
      </c>
      <c r="Y58" s="197">
        <f>IF(L58="","",
L58*VLOOKUP('General Information'!$B$3,'Reference edited'!$B$173:$H$182,COLUMN('Reference edited'!$D$173)-COLUMN('Reference edited'!$B$173)+1,0)*(10^-6))</f>
        <v>194.64</v>
      </c>
      <c r="Z58" s="197">
        <f>IF(M58="","",
M58*VLOOKUP('General Information'!$B$3,'Reference edited'!$B$173:$H$182,COLUMN('Reference edited'!$D$173)-COLUMN('Reference edited'!$B$173)+1,0)*(10^-6))</f>
        <v>194.64</v>
      </c>
      <c r="AA58" s="197">
        <f>IF(N58="","",
N58*VLOOKUP('General Information'!$B$3,'Reference edited'!$B$173:$H$182,COLUMN('Reference edited'!$D$173)-COLUMN('Reference edited'!$B$173)+1,0)*(10^-6))</f>
        <v>194.64</v>
      </c>
      <c r="AB58" s="197">
        <f>IF(O58="","",
O58*VLOOKUP('General Information'!$B$3,'Reference edited'!$B$173:$H$182,COLUMN('Reference edited'!$D$173)-COLUMN('Reference edited'!$B$173)+1,0)*(10^-6))</f>
        <v>194.64</v>
      </c>
      <c r="AC58" s="197">
        <f>IF(P58="","",
P58*VLOOKUP('General Information'!$B$3,'Reference edited'!$B$173:$H$182,COLUMN('Reference edited'!$D$173)-COLUMN('Reference edited'!$B$173)+1,0)*(10^-6))</f>
        <v>194.64</v>
      </c>
      <c r="AD58" s="197">
        <f>IF(Q58="","",
Q58*VLOOKUP('General Information'!$B$3,'Reference edited'!$B$173:$H$182,COLUMN('Reference edited'!$D$173)-COLUMN('Reference edited'!$B$173)+1,0)*(10^-6))</f>
        <v>194.64</v>
      </c>
      <c r="AE58" s="197">
        <f>IF(R58="","",
R58*VLOOKUP('General Information'!$B$3,'Reference edited'!$B$173:$H$182,COLUMN('Reference edited'!$D$173)-COLUMN('Reference edited'!$B$173)+1,0)*(10^-6))</f>
        <v>194.64</v>
      </c>
      <c r="AF58" s="197">
        <f>IF(S58="","",
S58*VLOOKUP('General Information'!$B$3,'Reference edited'!$B$173:$H$182,COLUMN('Reference edited'!$D$173)-COLUMN('Reference edited'!$B$173)+1,0)*(10^-6))</f>
        <v>194.64</v>
      </c>
      <c r="AG58" s="222">
        <f>IF(T58="","",
T58*VLOOKUP('General Information'!$B$3,'Reference edited'!$B$173:$H$182,COLUMN('Reference edited'!$D$173)-COLUMN('Reference edited'!$B$173)+1,0)*(10^-6))</f>
        <v>194.64</v>
      </c>
      <c r="AH58" s="199">
        <f t="shared" si="19"/>
        <v>2335.6799999999994</v>
      </c>
      <c r="AI58" s="190">
        <f>IF(I58="","",
I58*VLOOKUP('General Information'!$B$3,'Reference edited'!$B$173:$H$182,COLUMN('Reference edited'!$G$173)-COLUMN('Reference edited'!$B$173)+1,0)*(10^-6))</f>
        <v>4.7999999999999996E-3</v>
      </c>
      <c r="AJ58" s="190">
        <f>IF(J58="","",
J58*VLOOKUP('General Information'!$B$3,'Reference edited'!$B$173:$H$182,COLUMN('Reference edited'!$G$173)-COLUMN('Reference edited'!$B$173)+1,0)*(10^-6))</f>
        <v>4.7999999999999996E-3</v>
      </c>
      <c r="AK58" s="190">
        <f>IF(K58="","",
K58*VLOOKUP('General Information'!$B$3,'Reference edited'!$B$173:$H$182,COLUMN('Reference edited'!$G$173)-COLUMN('Reference edited'!$B$173)+1,0)*(10^-6))</f>
        <v>4.7999999999999996E-3</v>
      </c>
      <c r="AL58" s="190">
        <f>IF(L58="","",
L58*VLOOKUP('General Information'!$B$3,'Reference edited'!$B$173:$H$182,COLUMN('Reference edited'!$G$173)-COLUMN('Reference edited'!$B$173)+1,0)*(10^-6))</f>
        <v>4.7999999999999996E-3</v>
      </c>
      <c r="AM58" s="190">
        <f>IF(M58="","",
M58*VLOOKUP('General Information'!$B$3,'Reference edited'!$B$173:$H$182,COLUMN('Reference edited'!$G$173)-COLUMN('Reference edited'!$B$173)+1,0)*(10^-6))</f>
        <v>4.7999999999999996E-3</v>
      </c>
      <c r="AN58" s="190">
        <f>IF(N58="","",
N58*VLOOKUP('General Information'!$B$3,'Reference edited'!$B$173:$H$182,COLUMN('Reference edited'!$G$173)-COLUMN('Reference edited'!$B$173)+1,0)*(10^-6))</f>
        <v>4.7999999999999996E-3</v>
      </c>
      <c r="AO58" s="190">
        <f>IF(O58="","",
O58*VLOOKUP('General Information'!$B$3,'Reference edited'!$B$173:$H$182,COLUMN('Reference edited'!$G$173)-COLUMN('Reference edited'!$B$173)+1,0)*(10^-6))</f>
        <v>4.7999999999999996E-3</v>
      </c>
      <c r="AP58" s="190">
        <f>IF(P58="","",
P58*VLOOKUP('General Information'!$B$3,'Reference edited'!$B$173:$H$182,COLUMN('Reference edited'!$G$173)-COLUMN('Reference edited'!$B$173)+1,0)*(10^-6))</f>
        <v>4.7999999999999996E-3</v>
      </c>
      <c r="AQ58" s="190">
        <f>IF(Q58="","",
Q58*VLOOKUP('General Information'!$B$3,'Reference edited'!$B$173:$H$182,COLUMN('Reference edited'!$G$173)-COLUMN('Reference edited'!$B$173)+1,0)*(10^-6))</f>
        <v>4.7999999999999996E-3</v>
      </c>
      <c r="AR58" s="190">
        <f>IF(R58="","",
R58*VLOOKUP('General Information'!$B$3,'Reference edited'!$B$173:$H$182,COLUMN('Reference edited'!$G$173)-COLUMN('Reference edited'!$B$173)+1,0)*(10^-6))</f>
        <v>4.7999999999999996E-3</v>
      </c>
      <c r="AS58" s="190">
        <f>IF(S58="","",
S58*VLOOKUP('General Information'!$B$3,'Reference edited'!$B$173:$H$182,COLUMN('Reference edited'!$G$173)-COLUMN('Reference edited'!$B$173)+1,0)*(10^-6))</f>
        <v>4.7999999999999996E-3</v>
      </c>
      <c r="AT58" s="190">
        <f>IF(T58="","",
T58*VLOOKUP('General Information'!$B$3,'Reference edited'!$B$173:$H$182,COLUMN('Reference edited'!$G$173)-COLUMN('Reference edited'!$B$173)+1,0)*(10^-6))</f>
        <v>4.7999999999999996E-3</v>
      </c>
      <c r="AU58" s="193">
        <f t="shared" si="20"/>
        <v>5.7599999999999991E-2</v>
      </c>
      <c r="AV58" s="190">
        <f>IF(I58="","",
I58*VLOOKUP('General Information'!$B$3,'Reference edited'!$B$173:$H$182,COLUMN('Reference edited'!$H$173)-COLUMN('Reference edited'!$B$173)+1,0)*(10^-6))</f>
        <v>3.0201342281879189E-3</v>
      </c>
      <c r="AW58" s="190">
        <f>IF(J58="","",
J58*VLOOKUP('General Information'!$B$3,'Reference edited'!$B$173:$H$182,COLUMN('Reference edited'!$H$173)-COLUMN('Reference edited'!$B$173)+1,0)*(10^-6))</f>
        <v>3.0201342281879189E-3</v>
      </c>
      <c r="AX58" s="190">
        <f>IF(K58="","",
K58*VLOOKUP('General Information'!$B$3,'Reference edited'!$B$173:$H$182,COLUMN('Reference edited'!$H$173)-COLUMN('Reference edited'!$B$173)+1,0)*(10^-6))</f>
        <v>3.0201342281879189E-3</v>
      </c>
      <c r="AY58" s="190">
        <f>IF(L58="","",
L58*VLOOKUP('General Information'!$B$3,'Reference edited'!$B$173:$H$182,COLUMN('Reference edited'!$H$173)-COLUMN('Reference edited'!$B$173)+1,0)*(10^-6))</f>
        <v>3.0201342281879189E-3</v>
      </c>
      <c r="AZ58" s="190">
        <f>IF(M58="","",
M58*VLOOKUP('General Information'!$B$3,'Reference edited'!$B$173:$H$182,COLUMN('Reference edited'!$H$173)-COLUMN('Reference edited'!$B$173)+1,0)*(10^-6))</f>
        <v>3.0201342281879189E-3</v>
      </c>
      <c r="BA58" s="190">
        <f>IF(N58="","",
N58*VLOOKUP('General Information'!$B$3,'Reference edited'!$B$173:$H$182,COLUMN('Reference edited'!$H$173)-COLUMN('Reference edited'!$B$173)+1,0)*(10^-6))</f>
        <v>3.0201342281879189E-3</v>
      </c>
      <c r="BB58" s="190">
        <f>IF(O58="","",
O58*VLOOKUP('General Information'!$B$3,'Reference edited'!$B$173:$H$182,COLUMN('Reference edited'!$H$173)-COLUMN('Reference edited'!$B$173)+1,0)*(10^-6))</f>
        <v>3.0201342281879189E-3</v>
      </c>
      <c r="BC58" s="190">
        <f>IF(P58="","",
P58*VLOOKUP('General Information'!$B$3,'Reference edited'!$B$173:$H$182,COLUMN('Reference edited'!$H$173)-COLUMN('Reference edited'!$B$173)+1,0)*(10^-6))</f>
        <v>3.0201342281879189E-3</v>
      </c>
      <c r="BD58" s="190">
        <f>IF(Q58="","",
Q58*VLOOKUP('General Information'!$B$3,'Reference edited'!$B$173:$H$182,COLUMN('Reference edited'!$H$173)-COLUMN('Reference edited'!$B$173)+1,0)*(10^-6))</f>
        <v>3.0201342281879189E-3</v>
      </c>
      <c r="BE58" s="190">
        <f>IF(R58="","",
R58*VLOOKUP('General Information'!$B$3,'Reference edited'!$B$173:$H$182,COLUMN('Reference edited'!$H$173)-COLUMN('Reference edited'!$B$173)+1,0)*(10^-6))</f>
        <v>3.0201342281879189E-3</v>
      </c>
      <c r="BF58" s="190">
        <f>IF(S58="","",
S58*VLOOKUP('General Information'!$B$3,'Reference edited'!$B$173:$H$182,COLUMN('Reference edited'!$H$173)-COLUMN('Reference edited'!$B$173)+1,0)*(10^-6))</f>
        <v>3.0201342281879189E-3</v>
      </c>
      <c r="BG58" s="190">
        <f>IF(T58="","",
T58*VLOOKUP('General Information'!$B$3,'Reference edited'!$B$173:$H$182,COLUMN('Reference edited'!$H$173)-COLUMN('Reference edited'!$B$173)+1,0)*(10^-6))</f>
        <v>3.0201342281879189E-3</v>
      </c>
      <c r="BH58" s="193">
        <f t="shared" si="21"/>
        <v>3.6241610738255034E-2</v>
      </c>
    </row>
    <row r="59" spans="2:60" x14ac:dyDescent="0.3">
      <c r="B59" s="743"/>
      <c r="C59" s="721"/>
      <c r="D59" s="722"/>
      <c r="E59" s="860"/>
      <c r="F59" s="422" t="str">
        <f>IF($E59="","",'Reference edited'!$B$171)</f>
        <v/>
      </c>
      <c r="G59" s="24"/>
      <c r="H59" s="307" t="str">
        <f>IF($F59="","",
VLOOKUP('General Information'!$B$3,'Reference edited'!$B$173:$H$182,COLUMN('Reference edited'!$C$173)-COLUMN('Reference edited'!B176)+1,0))</f>
        <v/>
      </c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95">
        <f t="shared" si="0"/>
        <v>0</v>
      </c>
      <c r="V59" s="212" t="str">
        <f>IF(I59="","",
I59*VLOOKUP('General Information'!$B$3,'Reference edited'!$B$173:$H$182,COLUMN('Reference edited'!$D$173)-COLUMN('Reference edited'!$B$173)+1,0)*(10^-6))</f>
        <v/>
      </c>
      <c r="W59" s="197" t="str">
        <f>IF(J59="","",
J59*VLOOKUP('General Information'!$B$3,'Reference edited'!$B$173:$H$182,COLUMN('Reference edited'!$D$173)-COLUMN('Reference edited'!$B$173)+1,0)*(10^-6))</f>
        <v/>
      </c>
      <c r="X59" s="197" t="str">
        <f>IF(K59="","",
K59*VLOOKUP('General Information'!$B$3,'Reference edited'!$B$173:$H$182,COLUMN('Reference edited'!$D$173)-COLUMN('Reference edited'!$B$173)+1,0)*(10^-6))</f>
        <v/>
      </c>
      <c r="Y59" s="197" t="str">
        <f>IF(L59="","",
L59*VLOOKUP('General Information'!$B$3,'Reference edited'!$B$173:$H$182,COLUMN('Reference edited'!$D$173)-COLUMN('Reference edited'!$B$173)+1,0)*(10^-6))</f>
        <v/>
      </c>
      <c r="Z59" s="197" t="str">
        <f>IF(M59="","",
M59*VLOOKUP('General Information'!$B$3,'Reference edited'!$B$173:$H$182,COLUMN('Reference edited'!$D$173)-COLUMN('Reference edited'!$B$173)+1,0)*(10^-6))</f>
        <v/>
      </c>
      <c r="AA59" s="197" t="str">
        <f>IF(N59="","",
N59*VLOOKUP('General Information'!$B$3,'Reference edited'!$B$173:$H$182,COLUMN('Reference edited'!$D$173)-COLUMN('Reference edited'!$B$173)+1,0)*(10^-6))</f>
        <v/>
      </c>
      <c r="AB59" s="197" t="str">
        <f>IF(O59="","",
O59*VLOOKUP('General Information'!$B$3,'Reference edited'!$B$173:$H$182,COLUMN('Reference edited'!$D$173)-COLUMN('Reference edited'!$B$173)+1,0)*(10^-6))</f>
        <v/>
      </c>
      <c r="AC59" s="197" t="str">
        <f>IF(P59="","",
P59*VLOOKUP('General Information'!$B$3,'Reference edited'!$B$173:$H$182,COLUMN('Reference edited'!$D$173)-COLUMN('Reference edited'!$B$173)+1,0)*(10^-6))</f>
        <v/>
      </c>
      <c r="AD59" s="197" t="str">
        <f>IF(Q59="","",
Q59*VLOOKUP('General Information'!$B$3,'Reference edited'!$B$173:$H$182,COLUMN('Reference edited'!$D$173)-COLUMN('Reference edited'!$B$173)+1,0)*(10^-6))</f>
        <v/>
      </c>
      <c r="AE59" s="197" t="str">
        <f>IF(R59="","",
R59*VLOOKUP('General Information'!$B$3,'Reference edited'!$B$173:$H$182,COLUMN('Reference edited'!$D$173)-COLUMN('Reference edited'!$B$173)+1,0)*(10^-6))</f>
        <v/>
      </c>
      <c r="AF59" s="197" t="str">
        <f>IF(S59="","",
S59*VLOOKUP('General Information'!$B$3,'Reference edited'!$B$173:$H$182,COLUMN('Reference edited'!$D$173)-COLUMN('Reference edited'!$B$173)+1,0)*(10^-6))</f>
        <v/>
      </c>
      <c r="AG59" s="222" t="str">
        <f>IF(T59="","",
T59*VLOOKUP('General Information'!$B$3,'Reference edited'!$B$173:$H$182,COLUMN('Reference edited'!$D$173)-COLUMN('Reference edited'!$B$173)+1,0)*(10^-6))</f>
        <v/>
      </c>
      <c r="AH59" s="199">
        <f t="shared" si="19"/>
        <v>0</v>
      </c>
      <c r="AI59" s="190" t="str">
        <f>IF(I59="","",
I59*VLOOKUP('General Information'!$B$3,'Reference edited'!$B$173:$H$182,COLUMN('Reference edited'!$G$173)-COLUMN('Reference edited'!$B$173)+1,0)*(10^-6))</f>
        <v/>
      </c>
      <c r="AJ59" s="190" t="str">
        <f>IF(J59="","",
J59*VLOOKUP('General Information'!$B$3,'Reference edited'!$B$173:$H$182,COLUMN('Reference edited'!$G$173)-COLUMN('Reference edited'!$B$173)+1,0)*(10^-6))</f>
        <v/>
      </c>
      <c r="AK59" s="190" t="str">
        <f>IF(K59="","",
K59*VLOOKUP('General Information'!$B$3,'Reference edited'!$B$173:$H$182,COLUMN('Reference edited'!$G$173)-COLUMN('Reference edited'!$B$173)+1,0)*(10^-6))</f>
        <v/>
      </c>
      <c r="AL59" s="190" t="str">
        <f>IF(L59="","",
L59*VLOOKUP('General Information'!$B$3,'Reference edited'!$B$173:$H$182,COLUMN('Reference edited'!$G$173)-COLUMN('Reference edited'!$B$173)+1,0)*(10^-6))</f>
        <v/>
      </c>
      <c r="AM59" s="190" t="str">
        <f>IF(M59="","",
M59*VLOOKUP('General Information'!$B$3,'Reference edited'!$B$173:$H$182,COLUMN('Reference edited'!$G$173)-COLUMN('Reference edited'!$B$173)+1,0)*(10^-6))</f>
        <v/>
      </c>
      <c r="AN59" s="190" t="str">
        <f>IF(N59="","",
N59*VLOOKUP('General Information'!$B$3,'Reference edited'!$B$173:$H$182,COLUMN('Reference edited'!$G$173)-COLUMN('Reference edited'!$B$173)+1,0)*(10^-6))</f>
        <v/>
      </c>
      <c r="AO59" s="190" t="str">
        <f>IF(O59="","",
O59*VLOOKUP('General Information'!$B$3,'Reference edited'!$B$173:$H$182,COLUMN('Reference edited'!$G$173)-COLUMN('Reference edited'!$B$173)+1,0)*(10^-6))</f>
        <v/>
      </c>
      <c r="AP59" s="190" t="str">
        <f>IF(P59="","",
P59*VLOOKUP('General Information'!$B$3,'Reference edited'!$B$173:$H$182,COLUMN('Reference edited'!$G$173)-COLUMN('Reference edited'!$B$173)+1,0)*(10^-6))</f>
        <v/>
      </c>
      <c r="AQ59" s="190" t="str">
        <f>IF(Q59="","",
Q59*VLOOKUP('General Information'!$B$3,'Reference edited'!$B$173:$H$182,COLUMN('Reference edited'!$G$173)-COLUMN('Reference edited'!$B$173)+1,0)*(10^-6))</f>
        <v/>
      </c>
      <c r="AR59" s="190" t="str">
        <f>IF(R59="","",
R59*VLOOKUP('General Information'!$B$3,'Reference edited'!$B$173:$H$182,COLUMN('Reference edited'!$G$173)-COLUMN('Reference edited'!$B$173)+1,0)*(10^-6))</f>
        <v/>
      </c>
      <c r="AS59" s="190" t="str">
        <f>IF(S59="","",
S59*VLOOKUP('General Information'!$B$3,'Reference edited'!$B$173:$H$182,COLUMN('Reference edited'!$G$173)-COLUMN('Reference edited'!$B$173)+1,0)*(10^-6))</f>
        <v/>
      </c>
      <c r="AT59" s="190" t="str">
        <f>IF(T59="","",
T59*VLOOKUP('General Information'!$B$3,'Reference edited'!$B$173:$H$182,COLUMN('Reference edited'!$G$173)-COLUMN('Reference edited'!$B$173)+1,0)*(10^-6))</f>
        <v/>
      </c>
      <c r="AU59" s="193">
        <f t="shared" si="20"/>
        <v>0</v>
      </c>
      <c r="AV59" s="190" t="str">
        <f>IF(I59="","",
I59*VLOOKUP('General Information'!$B$3,'Reference edited'!$B$173:$H$182,COLUMN('Reference edited'!$H$173)-COLUMN('Reference edited'!$B$173)+1,0)*(10^-6))</f>
        <v/>
      </c>
      <c r="AW59" s="190" t="str">
        <f>IF(J59="","",
J59*VLOOKUP('General Information'!$B$3,'Reference edited'!$B$173:$H$182,COLUMN('Reference edited'!$H$173)-COLUMN('Reference edited'!$B$173)+1,0)*(10^-6))</f>
        <v/>
      </c>
      <c r="AX59" s="190" t="str">
        <f>IF(K59="","",
K59*VLOOKUP('General Information'!$B$3,'Reference edited'!$B$173:$H$182,COLUMN('Reference edited'!$H$173)-COLUMN('Reference edited'!$B$173)+1,0)*(10^-6))</f>
        <v/>
      </c>
      <c r="AY59" s="190" t="str">
        <f>IF(L59="","",
L59*VLOOKUP('General Information'!$B$3,'Reference edited'!$B$173:$H$182,COLUMN('Reference edited'!$H$173)-COLUMN('Reference edited'!$B$173)+1,0)*(10^-6))</f>
        <v/>
      </c>
      <c r="AZ59" s="190" t="str">
        <f>IF(M59="","",
M59*VLOOKUP('General Information'!$B$3,'Reference edited'!$B$173:$H$182,COLUMN('Reference edited'!$H$173)-COLUMN('Reference edited'!$B$173)+1,0)*(10^-6))</f>
        <v/>
      </c>
      <c r="BA59" s="190" t="str">
        <f>IF(N59="","",
N59*VLOOKUP('General Information'!$B$3,'Reference edited'!$B$173:$H$182,COLUMN('Reference edited'!$H$173)-COLUMN('Reference edited'!$B$173)+1,0)*(10^-6))</f>
        <v/>
      </c>
      <c r="BB59" s="190" t="str">
        <f>IF(O59="","",
O59*VLOOKUP('General Information'!$B$3,'Reference edited'!$B$173:$H$182,COLUMN('Reference edited'!$H$173)-COLUMN('Reference edited'!$B$173)+1,0)*(10^-6))</f>
        <v/>
      </c>
      <c r="BC59" s="190" t="str">
        <f>IF(P59="","",
P59*VLOOKUP('General Information'!$B$3,'Reference edited'!$B$173:$H$182,COLUMN('Reference edited'!$H$173)-COLUMN('Reference edited'!$B$173)+1,0)*(10^-6))</f>
        <v/>
      </c>
      <c r="BD59" s="190" t="str">
        <f>IF(Q59="","",
Q59*VLOOKUP('General Information'!$B$3,'Reference edited'!$B$173:$H$182,COLUMN('Reference edited'!$H$173)-COLUMN('Reference edited'!$B$173)+1,0)*(10^-6))</f>
        <v/>
      </c>
      <c r="BE59" s="190" t="str">
        <f>IF(R59="","",
R59*VLOOKUP('General Information'!$B$3,'Reference edited'!$B$173:$H$182,COLUMN('Reference edited'!$H$173)-COLUMN('Reference edited'!$B$173)+1,0)*(10^-6))</f>
        <v/>
      </c>
      <c r="BF59" s="190" t="str">
        <f>IF(S59="","",
S59*VLOOKUP('General Information'!$B$3,'Reference edited'!$B$173:$H$182,COLUMN('Reference edited'!$H$173)-COLUMN('Reference edited'!$B$173)+1,0)*(10^-6))</f>
        <v/>
      </c>
      <c r="BG59" s="190" t="str">
        <f>IF(T59="","",
T59*VLOOKUP('General Information'!$B$3,'Reference edited'!$B$173:$H$182,COLUMN('Reference edited'!$H$173)-COLUMN('Reference edited'!$B$173)+1,0)*(10^-6))</f>
        <v/>
      </c>
      <c r="BH59" s="193">
        <f t="shared" si="21"/>
        <v>0</v>
      </c>
    </row>
    <row r="60" spans="2:60" x14ac:dyDescent="0.3">
      <c r="B60" s="743"/>
      <c r="C60" s="721"/>
      <c r="D60" s="722"/>
      <c r="E60" s="860"/>
      <c r="F60" s="422" t="str">
        <f>IF($E60="","",'Reference edited'!$B$171)</f>
        <v/>
      </c>
      <c r="G60" s="24"/>
      <c r="H60" s="307" t="str">
        <f>IF($F60="","",
VLOOKUP('General Information'!$B$3,'Reference edited'!$B$173:$H$182,COLUMN('Reference edited'!$C$173)-COLUMN('Reference edited'!B177)+1,0))</f>
        <v/>
      </c>
      <c r="I60" s="118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0"/>
      <c r="U60" s="195">
        <f t="shared" si="0"/>
        <v>0</v>
      </c>
      <c r="V60" s="212" t="str">
        <f>IF(I60="","",
I60*VLOOKUP('General Information'!$B$3,'Reference edited'!$B$173:$H$182,COLUMN('Reference edited'!$D$173)-COLUMN('Reference edited'!$B$173)+1,0)*(10^-6))</f>
        <v/>
      </c>
      <c r="W60" s="197" t="str">
        <f>IF(J60="","",
J60*VLOOKUP('General Information'!$B$3,'Reference edited'!$B$173:$H$182,COLUMN('Reference edited'!$D$173)-COLUMN('Reference edited'!$B$173)+1,0)*(10^-6))</f>
        <v/>
      </c>
      <c r="X60" s="197" t="str">
        <f>IF(K60="","",
K60*VLOOKUP('General Information'!$B$3,'Reference edited'!$B$173:$H$182,COLUMN('Reference edited'!$D$173)-COLUMN('Reference edited'!$B$173)+1,0)*(10^-6))</f>
        <v/>
      </c>
      <c r="Y60" s="197" t="str">
        <f>IF(L60="","",
L60*VLOOKUP('General Information'!$B$3,'Reference edited'!$B$173:$H$182,COLUMN('Reference edited'!$D$173)-COLUMN('Reference edited'!$B$173)+1,0)*(10^-6))</f>
        <v/>
      </c>
      <c r="Z60" s="197" t="str">
        <f>IF(M60="","",
M60*VLOOKUP('General Information'!$B$3,'Reference edited'!$B$173:$H$182,COLUMN('Reference edited'!$D$173)-COLUMN('Reference edited'!$B$173)+1,0)*(10^-6))</f>
        <v/>
      </c>
      <c r="AA60" s="197" t="str">
        <f>IF(N60="","",
N60*VLOOKUP('General Information'!$B$3,'Reference edited'!$B$173:$H$182,COLUMN('Reference edited'!$D$173)-COLUMN('Reference edited'!$B$173)+1,0)*(10^-6))</f>
        <v/>
      </c>
      <c r="AB60" s="197" t="str">
        <f>IF(O60="","",
O60*VLOOKUP('General Information'!$B$3,'Reference edited'!$B$173:$H$182,COLUMN('Reference edited'!$D$173)-COLUMN('Reference edited'!$B$173)+1,0)*(10^-6))</f>
        <v/>
      </c>
      <c r="AC60" s="197" t="str">
        <f>IF(P60="","",
P60*VLOOKUP('General Information'!$B$3,'Reference edited'!$B$173:$H$182,COLUMN('Reference edited'!$D$173)-COLUMN('Reference edited'!$B$173)+1,0)*(10^-6))</f>
        <v/>
      </c>
      <c r="AD60" s="197" t="str">
        <f>IF(Q60="","",
Q60*VLOOKUP('General Information'!$B$3,'Reference edited'!$B$173:$H$182,COLUMN('Reference edited'!$D$173)-COLUMN('Reference edited'!$B$173)+1,0)*(10^-6))</f>
        <v/>
      </c>
      <c r="AE60" s="197" t="str">
        <f>IF(R60="","",
R60*VLOOKUP('General Information'!$B$3,'Reference edited'!$B$173:$H$182,COLUMN('Reference edited'!$D$173)-COLUMN('Reference edited'!$B$173)+1,0)*(10^-6))</f>
        <v/>
      </c>
      <c r="AF60" s="197" t="str">
        <f>IF(S60="","",
S60*VLOOKUP('General Information'!$B$3,'Reference edited'!$B$173:$H$182,COLUMN('Reference edited'!$D$173)-COLUMN('Reference edited'!$B$173)+1,0)*(10^-6))</f>
        <v/>
      </c>
      <c r="AG60" s="222" t="str">
        <f>IF(T60="","",
T60*VLOOKUP('General Information'!$B$3,'Reference edited'!$B$173:$H$182,COLUMN('Reference edited'!$D$173)-COLUMN('Reference edited'!$B$173)+1,0)*(10^-6))</f>
        <v/>
      </c>
      <c r="AH60" s="199">
        <f t="shared" si="19"/>
        <v>0</v>
      </c>
      <c r="AI60" s="190" t="str">
        <f>IF(I60="","",
I60*VLOOKUP('General Information'!$B$3,'Reference edited'!$B$173:$H$182,COLUMN('Reference edited'!$G$173)-COLUMN('Reference edited'!$B$173)+1,0)*(10^-6))</f>
        <v/>
      </c>
      <c r="AJ60" s="190" t="str">
        <f>IF(J60="","",
J60*VLOOKUP('General Information'!$B$3,'Reference edited'!$B$173:$H$182,COLUMN('Reference edited'!$G$173)-COLUMN('Reference edited'!$B$173)+1,0)*(10^-6))</f>
        <v/>
      </c>
      <c r="AK60" s="190" t="str">
        <f>IF(K60="","",
K60*VLOOKUP('General Information'!$B$3,'Reference edited'!$B$173:$H$182,COLUMN('Reference edited'!$G$173)-COLUMN('Reference edited'!$B$173)+1,0)*(10^-6))</f>
        <v/>
      </c>
      <c r="AL60" s="190" t="str">
        <f>IF(L60="","",
L60*VLOOKUP('General Information'!$B$3,'Reference edited'!$B$173:$H$182,COLUMN('Reference edited'!$G$173)-COLUMN('Reference edited'!$B$173)+1,0)*(10^-6))</f>
        <v/>
      </c>
      <c r="AM60" s="190" t="str">
        <f>IF(M60="","",
M60*VLOOKUP('General Information'!$B$3,'Reference edited'!$B$173:$H$182,COLUMN('Reference edited'!$G$173)-COLUMN('Reference edited'!$B$173)+1,0)*(10^-6))</f>
        <v/>
      </c>
      <c r="AN60" s="190" t="str">
        <f>IF(N60="","",
N60*VLOOKUP('General Information'!$B$3,'Reference edited'!$B$173:$H$182,COLUMN('Reference edited'!$G$173)-COLUMN('Reference edited'!$B$173)+1,0)*(10^-6))</f>
        <v/>
      </c>
      <c r="AO60" s="190" t="str">
        <f>IF(O60="","",
O60*VLOOKUP('General Information'!$B$3,'Reference edited'!$B$173:$H$182,COLUMN('Reference edited'!$G$173)-COLUMN('Reference edited'!$B$173)+1,0)*(10^-6))</f>
        <v/>
      </c>
      <c r="AP60" s="190" t="str">
        <f>IF(P60="","",
P60*VLOOKUP('General Information'!$B$3,'Reference edited'!$B$173:$H$182,COLUMN('Reference edited'!$G$173)-COLUMN('Reference edited'!$B$173)+1,0)*(10^-6))</f>
        <v/>
      </c>
      <c r="AQ60" s="190" t="str">
        <f>IF(Q60="","",
Q60*VLOOKUP('General Information'!$B$3,'Reference edited'!$B$173:$H$182,COLUMN('Reference edited'!$G$173)-COLUMN('Reference edited'!$B$173)+1,0)*(10^-6))</f>
        <v/>
      </c>
      <c r="AR60" s="190" t="str">
        <f>IF(R60="","",
R60*VLOOKUP('General Information'!$B$3,'Reference edited'!$B$173:$H$182,COLUMN('Reference edited'!$G$173)-COLUMN('Reference edited'!$B$173)+1,0)*(10^-6))</f>
        <v/>
      </c>
      <c r="AS60" s="190" t="str">
        <f>IF(S60="","",
S60*VLOOKUP('General Information'!$B$3,'Reference edited'!$B$173:$H$182,COLUMN('Reference edited'!$G$173)-COLUMN('Reference edited'!$B$173)+1,0)*(10^-6))</f>
        <v/>
      </c>
      <c r="AT60" s="190" t="str">
        <f>IF(T60="","",
T60*VLOOKUP('General Information'!$B$3,'Reference edited'!$B$173:$H$182,COLUMN('Reference edited'!$G$173)-COLUMN('Reference edited'!$B$173)+1,0)*(10^-6))</f>
        <v/>
      </c>
      <c r="AU60" s="193">
        <f t="shared" si="20"/>
        <v>0</v>
      </c>
      <c r="AV60" s="190" t="str">
        <f>IF(I60="","",
I60*VLOOKUP('General Information'!$B$3,'Reference edited'!$B$173:$H$182,COLUMN('Reference edited'!$H$173)-COLUMN('Reference edited'!$B$173)+1,0)*(10^-6))</f>
        <v/>
      </c>
      <c r="AW60" s="190" t="str">
        <f>IF(J60="","",
J60*VLOOKUP('General Information'!$B$3,'Reference edited'!$B$173:$H$182,COLUMN('Reference edited'!$H$173)-COLUMN('Reference edited'!$B$173)+1,0)*(10^-6))</f>
        <v/>
      </c>
      <c r="AX60" s="190" t="str">
        <f>IF(K60="","",
K60*VLOOKUP('General Information'!$B$3,'Reference edited'!$B$173:$H$182,COLUMN('Reference edited'!$H$173)-COLUMN('Reference edited'!$B$173)+1,0)*(10^-6))</f>
        <v/>
      </c>
      <c r="AY60" s="190" t="str">
        <f>IF(L60="","",
L60*VLOOKUP('General Information'!$B$3,'Reference edited'!$B$173:$H$182,COLUMN('Reference edited'!$H$173)-COLUMN('Reference edited'!$B$173)+1,0)*(10^-6))</f>
        <v/>
      </c>
      <c r="AZ60" s="190" t="str">
        <f>IF(M60="","",
M60*VLOOKUP('General Information'!$B$3,'Reference edited'!$B$173:$H$182,COLUMN('Reference edited'!$H$173)-COLUMN('Reference edited'!$B$173)+1,0)*(10^-6))</f>
        <v/>
      </c>
      <c r="BA60" s="190" t="str">
        <f>IF(N60="","",
N60*VLOOKUP('General Information'!$B$3,'Reference edited'!$B$173:$H$182,COLUMN('Reference edited'!$H$173)-COLUMN('Reference edited'!$B$173)+1,0)*(10^-6))</f>
        <v/>
      </c>
      <c r="BB60" s="190" t="str">
        <f>IF(O60="","",
O60*VLOOKUP('General Information'!$B$3,'Reference edited'!$B$173:$H$182,COLUMN('Reference edited'!$H$173)-COLUMN('Reference edited'!$B$173)+1,0)*(10^-6))</f>
        <v/>
      </c>
      <c r="BC60" s="190" t="str">
        <f>IF(P60="","",
P60*VLOOKUP('General Information'!$B$3,'Reference edited'!$B$173:$H$182,COLUMN('Reference edited'!$H$173)-COLUMN('Reference edited'!$B$173)+1,0)*(10^-6))</f>
        <v/>
      </c>
      <c r="BD60" s="190" t="str">
        <f>IF(Q60="","",
Q60*VLOOKUP('General Information'!$B$3,'Reference edited'!$B$173:$H$182,COLUMN('Reference edited'!$H$173)-COLUMN('Reference edited'!$B$173)+1,0)*(10^-6))</f>
        <v/>
      </c>
      <c r="BE60" s="190" t="str">
        <f>IF(R60="","",
R60*VLOOKUP('General Information'!$B$3,'Reference edited'!$B$173:$H$182,COLUMN('Reference edited'!$H$173)-COLUMN('Reference edited'!$B$173)+1,0)*(10^-6))</f>
        <v/>
      </c>
      <c r="BF60" s="190" t="str">
        <f>IF(S60="","",
S60*VLOOKUP('General Information'!$B$3,'Reference edited'!$B$173:$H$182,COLUMN('Reference edited'!$H$173)-COLUMN('Reference edited'!$B$173)+1,0)*(10^-6))</f>
        <v/>
      </c>
      <c r="BG60" s="190" t="str">
        <f>IF(T60="","",
T60*VLOOKUP('General Information'!$B$3,'Reference edited'!$B$173:$H$182,COLUMN('Reference edited'!$H$173)-COLUMN('Reference edited'!$B$173)+1,0)*(10^-6))</f>
        <v/>
      </c>
      <c r="BH60" s="193">
        <f t="shared" si="21"/>
        <v>0</v>
      </c>
    </row>
    <row r="61" spans="2:60" x14ac:dyDescent="0.3">
      <c r="B61" s="743"/>
      <c r="C61" s="721"/>
      <c r="D61" s="722"/>
      <c r="E61" s="860"/>
      <c r="F61" s="422" t="str">
        <f>IF($E61="","",'Reference edited'!$B$171)</f>
        <v/>
      </c>
      <c r="G61" s="24"/>
      <c r="H61" s="307" t="str">
        <f>IF($F61="","",
VLOOKUP('General Information'!$B$3,'Reference edited'!$B$173:$H$182,COLUMN('Reference edited'!$C$173)-COLUMN('Reference edited'!B178)+1,0))</f>
        <v/>
      </c>
      <c r="I61" s="118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20"/>
      <c r="U61" s="195">
        <f t="shared" si="0"/>
        <v>0</v>
      </c>
      <c r="V61" s="212" t="str">
        <f>IF(I61="","",
I61*VLOOKUP('General Information'!$B$3,'Reference edited'!$B$173:$H$182,COLUMN('Reference edited'!$D$173)-COLUMN('Reference edited'!$B$173)+1,0)*(10^-6))</f>
        <v/>
      </c>
      <c r="W61" s="197" t="str">
        <f>IF(J61="","",
J61*VLOOKUP('General Information'!$B$3,'Reference edited'!$B$173:$H$182,COLUMN('Reference edited'!$D$173)-COLUMN('Reference edited'!$B$173)+1,0)*(10^-6))</f>
        <v/>
      </c>
      <c r="X61" s="197" t="str">
        <f>IF(K61="","",
K61*VLOOKUP('General Information'!$B$3,'Reference edited'!$B$173:$H$182,COLUMN('Reference edited'!$D$173)-COLUMN('Reference edited'!$B$173)+1,0)*(10^-6))</f>
        <v/>
      </c>
      <c r="Y61" s="197" t="str">
        <f>IF(L61="","",
L61*VLOOKUP('General Information'!$B$3,'Reference edited'!$B$173:$H$182,COLUMN('Reference edited'!$D$173)-COLUMN('Reference edited'!$B$173)+1,0)*(10^-6))</f>
        <v/>
      </c>
      <c r="Z61" s="197" t="str">
        <f>IF(M61="","",
M61*VLOOKUP('General Information'!$B$3,'Reference edited'!$B$173:$H$182,COLUMN('Reference edited'!$D$173)-COLUMN('Reference edited'!$B$173)+1,0)*(10^-6))</f>
        <v/>
      </c>
      <c r="AA61" s="197" t="str">
        <f>IF(N61="","",
N61*VLOOKUP('General Information'!$B$3,'Reference edited'!$B$173:$H$182,COLUMN('Reference edited'!$D$173)-COLUMN('Reference edited'!$B$173)+1,0)*(10^-6))</f>
        <v/>
      </c>
      <c r="AB61" s="197" t="str">
        <f>IF(O61="","",
O61*VLOOKUP('General Information'!$B$3,'Reference edited'!$B$173:$H$182,COLUMN('Reference edited'!$D$173)-COLUMN('Reference edited'!$B$173)+1,0)*(10^-6))</f>
        <v/>
      </c>
      <c r="AC61" s="197" t="str">
        <f>IF(P61="","",
P61*VLOOKUP('General Information'!$B$3,'Reference edited'!$B$173:$H$182,COLUMN('Reference edited'!$D$173)-COLUMN('Reference edited'!$B$173)+1,0)*(10^-6))</f>
        <v/>
      </c>
      <c r="AD61" s="197" t="str">
        <f>IF(Q61="","",
Q61*VLOOKUP('General Information'!$B$3,'Reference edited'!$B$173:$H$182,COLUMN('Reference edited'!$D$173)-COLUMN('Reference edited'!$B$173)+1,0)*(10^-6))</f>
        <v/>
      </c>
      <c r="AE61" s="197" t="str">
        <f>IF(R61="","",
R61*VLOOKUP('General Information'!$B$3,'Reference edited'!$B$173:$H$182,COLUMN('Reference edited'!$D$173)-COLUMN('Reference edited'!$B$173)+1,0)*(10^-6))</f>
        <v/>
      </c>
      <c r="AF61" s="197" t="str">
        <f>IF(S61="","",
S61*VLOOKUP('General Information'!$B$3,'Reference edited'!$B$173:$H$182,COLUMN('Reference edited'!$D$173)-COLUMN('Reference edited'!$B$173)+1,0)*(10^-6))</f>
        <v/>
      </c>
      <c r="AG61" s="222" t="str">
        <f>IF(T61="","",
T61*VLOOKUP('General Information'!$B$3,'Reference edited'!$B$173:$H$182,COLUMN('Reference edited'!$D$173)-COLUMN('Reference edited'!$B$173)+1,0)*(10^-6))</f>
        <v/>
      </c>
      <c r="AH61" s="199">
        <f t="shared" si="19"/>
        <v>0</v>
      </c>
      <c r="AI61" s="190" t="str">
        <f>IF(I61="","",
I61*VLOOKUP('General Information'!$B$3,'Reference edited'!$B$173:$H$182,COLUMN('Reference edited'!$G$173)-COLUMN('Reference edited'!$B$173)+1,0)*(10^-6))</f>
        <v/>
      </c>
      <c r="AJ61" s="190" t="str">
        <f>IF(J61="","",
J61*VLOOKUP('General Information'!$B$3,'Reference edited'!$B$173:$H$182,COLUMN('Reference edited'!$G$173)-COLUMN('Reference edited'!$B$173)+1,0)*(10^-6))</f>
        <v/>
      </c>
      <c r="AK61" s="190" t="str">
        <f>IF(K61="","",
K61*VLOOKUP('General Information'!$B$3,'Reference edited'!$B$173:$H$182,COLUMN('Reference edited'!$G$173)-COLUMN('Reference edited'!$B$173)+1,0)*(10^-6))</f>
        <v/>
      </c>
      <c r="AL61" s="190" t="str">
        <f>IF(L61="","",
L61*VLOOKUP('General Information'!$B$3,'Reference edited'!$B$173:$H$182,COLUMN('Reference edited'!$G$173)-COLUMN('Reference edited'!$B$173)+1,0)*(10^-6))</f>
        <v/>
      </c>
      <c r="AM61" s="190" t="str">
        <f>IF(M61="","",
M61*VLOOKUP('General Information'!$B$3,'Reference edited'!$B$173:$H$182,COLUMN('Reference edited'!$G$173)-COLUMN('Reference edited'!$B$173)+1,0)*(10^-6))</f>
        <v/>
      </c>
      <c r="AN61" s="190" t="str">
        <f>IF(N61="","",
N61*VLOOKUP('General Information'!$B$3,'Reference edited'!$B$173:$H$182,COLUMN('Reference edited'!$G$173)-COLUMN('Reference edited'!$B$173)+1,0)*(10^-6))</f>
        <v/>
      </c>
      <c r="AO61" s="190" t="str">
        <f>IF(O61="","",
O61*VLOOKUP('General Information'!$B$3,'Reference edited'!$B$173:$H$182,COLUMN('Reference edited'!$G$173)-COLUMN('Reference edited'!$B$173)+1,0)*(10^-6))</f>
        <v/>
      </c>
      <c r="AP61" s="190" t="str">
        <f>IF(P61="","",
P61*VLOOKUP('General Information'!$B$3,'Reference edited'!$B$173:$H$182,COLUMN('Reference edited'!$G$173)-COLUMN('Reference edited'!$B$173)+1,0)*(10^-6))</f>
        <v/>
      </c>
      <c r="AQ61" s="190" t="str">
        <f>IF(Q61="","",
Q61*VLOOKUP('General Information'!$B$3,'Reference edited'!$B$173:$H$182,COLUMN('Reference edited'!$G$173)-COLUMN('Reference edited'!$B$173)+1,0)*(10^-6))</f>
        <v/>
      </c>
      <c r="AR61" s="190" t="str">
        <f>IF(R61="","",
R61*VLOOKUP('General Information'!$B$3,'Reference edited'!$B$173:$H$182,COLUMN('Reference edited'!$G$173)-COLUMN('Reference edited'!$B$173)+1,0)*(10^-6))</f>
        <v/>
      </c>
      <c r="AS61" s="190" t="str">
        <f>IF(S61="","",
S61*VLOOKUP('General Information'!$B$3,'Reference edited'!$B$173:$H$182,COLUMN('Reference edited'!$G$173)-COLUMN('Reference edited'!$B$173)+1,0)*(10^-6))</f>
        <v/>
      </c>
      <c r="AT61" s="190" t="str">
        <f>IF(T61="","",
T61*VLOOKUP('General Information'!$B$3,'Reference edited'!$B$173:$H$182,COLUMN('Reference edited'!$G$173)-COLUMN('Reference edited'!$B$173)+1,0)*(10^-6))</f>
        <v/>
      </c>
      <c r="AU61" s="193">
        <f t="shared" si="20"/>
        <v>0</v>
      </c>
      <c r="AV61" s="190" t="str">
        <f>IF(I61="","",
I61*VLOOKUP('General Information'!$B$3,'Reference edited'!$B$173:$H$182,COLUMN('Reference edited'!$H$173)-COLUMN('Reference edited'!$B$173)+1,0)*(10^-6))</f>
        <v/>
      </c>
      <c r="AW61" s="190" t="str">
        <f>IF(J61="","",
J61*VLOOKUP('General Information'!$B$3,'Reference edited'!$B$173:$H$182,COLUMN('Reference edited'!$H$173)-COLUMN('Reference edited'!$B$173)+1,0)*(10^-6))</f>
        <v/>
      </c>
      <c r="AX61" s="190" t="str">
        <f>IF(K61="","",
K61*VLOOKUP('General Information'!$B$3,'Reference edited'!$B$173:$H$182,COLUMN('Reference edited'!$H$173)-COLUMN('Reference edited'!$B$173)+1,0)*(10^-6))</f>
        <v/>
      </c>
      <c r="AY61" s="190" t="str">
        <f>IF(L61="","",
L61*VLOOKUP('General Information'!$B$3,'Reference edited'!$B$173:$H$182,COLUMN('Reference edited'!$H$173)-COLUMN('Reference edited'!$B$173)+1,0)*(10^-6))</f>
        <v/>
      </c>
      <c r="AZ61" s="190" t="str">
        <f>IF(M61="","",
M61*VLOOKUP('General Information'!$B$3,'Reference edited'!$B$173:$H$182,COLUMN('Reference edited'!$H$173)-COLUMN('Reference edited'!$B$173)+1,0)*(10^-6))</f>
        <v/>
      </c>
      <c r="BA61" s="190" t="str">
        <f>IF(N61="","",
N61*VLOOKUP('General Information'!$B$3,'Reference edited'!$B$173:$H$182,COLUMN('Reference edited'!$H$173)-COLUMN('Reference edited'!$B$173)+1,0)*(10^-6))</f>
        <v/>
      </c>
      <c r="BB61" s="190" t="str">
        <f>IF(O61="","",
O61*VLOOKUP('General Information'!$B$3,'Reference edited'!$B$173:$H$182,COLUMN('Reference edited'!$H$173)-COLUMN('Reference edited'!$B$173)+1,0)*(10^-6))</f>
        <v/>
      </c>
      <c r="BC61" s="190" t="str">
        <f>IF(P61="","",
P61*VLOOKUP('General Information'!$B$3,'Reference edited'!$B$173:$H$182,COLUMN('Reference edited'!$H$173)-COLUMN('Reference edited'!$B$173)+1,0)*(10^-6))</f>
        <v/>
      </c>
      <c r="BD61" s="190" t="str">
        <f>IF(Q61="","",
Q61*VLOOKUP('General Information'!$B$3,'Reference edited'!$B$173:$H$182,COLUMN('Reference edited'!$H$173)-COLUMN('Reference edited'!$B$173)+1,0)*(10^-6))</f>
        <v/>
      </c>
      <c r="BE61" s="190" t="str">
        <f>IF(R61="","",
R61*VLOOKUP('General Information'!$B$3,'Reference edited'!$B$173:$H$182,COLUMN('Reference edited'!$H$173)-COLUMN('Reference edited'!$B$173)+1,0)*(10^-6))</f>
        <v/>
      </c>
      <c r="BF61" s="190" t="str">
        <f>IF(S61="","",
S61*VLOOKUP('General Information'!$B$3,'Reference edited'!$B$173:$H$182,COLUMN('Reference edited'!$H$173)-COLUMN('Reference edited'!$B$173)+1,0)*(10^-6))</f>
        <v/>
      </c>
      <c r="BG61" s="190" t="str">
        <f>IF(T61="","",
T61*VLOOKUP('General Information'!$B$3,'Reference edited'!$B$173:$H$182,COLUMN('Reference edited'!$H$173)-COLUMN('Reference edited'!$B$173)+1,0)*(10^-6))</f>
        <v/>
      </c>
      <c r="BH61" s="193">
        <f t="shared" si="21"/>
        <v>0</v>
      </c>
    </row>
    <row r="62" spans="2:60" x14ac:dyDescent="0.3">
      <c r="B62" s="743"/>
      <c r="C62" s="721"/>
      <c r="D62" s="722"/>
      <c r="E62" s="860"/>
      <c r="F62" s="422" t="str">
        <f>IF($E62="","",'Reference edited'!$B$171)</f>
        <v/>
      </c>
      <c r="G62" s="24"/>
      <c r="H62" s="307" t="str">
        <f>IF($F62="","",
VLOOKUP('General Information'!$B$3,'Reference edited'!$B$173:$H$182,COLUMN('Reference edited'!$C$173)-COLUMN('Reference edited'!B179)+1,0))</f>
        <v/>
      </c>
      <c r="I62" s="118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20"/>
      <c r="U62" s="195">
        <f t="shared" si="0"/>
        <v>0</v>
      </c>
      <c r="V62" s="212" t="str">
        <f>IF(I62="","",
I62*VLOOKUP('General Information'!$B$3,'Reference edited'!$B$173:$H$182,COLUMN('Reference edited'!$D$173)-COLUMN('Reference edited'!$B$173)+1,0)*(10^-6))</f>
        <v/>
      </c>
      <c r="W62" s="197" t="str">
        <f>IF(J62="","",
J62*VLOOKUP('General Information'!$B$3,'Reference edited'!$B$173:$H$182,COLUMN('Reference edited'!$D$173)-COLUMN('Reference edited'!$B$173)+1,0)*(10^-6))</f>
        <v/>
      </c>
      <c r="X62" s="197" t="str">
        <f>IF(K62="","",
K62*VLOOKUP('General Information'!$B$3,'Reference edited'!$B$173:$H$182,COLUMN('Reference edited'!$D$173)-COLUMN('Reference edited'!$B$173)+1,0)*(10^-6))</f>
        <v/>
      </c>
      <c r="Y62" s="197" t="str">
        <f>IF(L62="","",
L62*VLOOKUP('General Information'!$B$3,'Reference edited'!$B$173:$H$182,COLUMN('Reference edited'!$D$173)-COLUMN('Reference edited'!$B$173)+1,0)*(10^-6))</f>
        <v/>
      </c>
      <c r="Z62" s="197" t="str">
        <f>IF(M62="","",
M62*VLOOKUP('General Information'!$B$3,'Reference edited'!$B$173:$H$182,COLUMN('Reference edited'!$D$173)-COLUMN('Reference edited'!$B$173)+1,0)*(10^-6))</f>
        <v/>
      </c>
      <c r="AA62" s="197" t="str">
        <f>IF(N62="","",
N62*VLOOKUP('General Information'!$B$3,'Reference edited'!$B$173:$H$182,COLUMN('Reference edited'!$D$173)-COLUMN('Reference edited'!$B$173)+1,0)*(10^-6))</f>
        <v/>
      </c>
      <c r="AB62" s="197" t="str">
        <f>IF(O62="","",
O62*VLOOKUP('General Information'!$B$3,'Reference edited'!$B$173:$H$182,COLUMN('Reference edited'!$D$173)-COLUMN('Reference edited'!$B$173)+1,0)*(10^-6))</f>
        <v/>
      </c>
      <c r="AC62" s="197" t="str">
        <f>IF(P62="","",
P62*VLOOKUP('General Information'!$B$3,'Reference edited'!$B$173:$H$182,COLUMN('Reference edited'!$D$173)-COLUMN('Reference edited'!$B$173)+1,0)*(10^-6))</f>
        <v/>
      </c>
      <c r="AD62" s="197" t="str">
        <f>IF(Q62="","",
Q62*VLOOKUP('General Information'!$B$3,'Reference edited'!$B$173:$H$182,COLUMN('Reference edited'!$D$173)-COLUMN('Reference edited'!$B$173)+1,0)*(10^-6))</f>
        <v/>
      </c>
      <c r="AE62" s="197" t="str">
        <f>IF(R62="","",
R62*VLOOKUP('General Information'!$B$3,'Reference edited'!$B$173:$H$182,COLUMN('Reference edited'!$D$173)-COLUMN('Reference edited'!$B$173)+1,0)*(10^-6))</f>
        <v/>
      </c>
      <c r="AF62" s="197" t="str">
        <f>IF(S62="","",
S62*VLOOKUP('General Information'!$B$3,'Reference edited'!$B$173:$H$182,COLUMN('Reference edited'!$D$173)-COLUMN('Reference edited'!$B$173)+1,0)*(10^-6))</f>
        <v/>
      </c>
      <c r="AG62" s="222" t="str">
        <f>IF(T62="","",
T62*VLOOKUP('General Information'!$B$3,'Reference edited'!$B$173:$H$182,COLUMN('Reference edited'!$D$173)-COLUMN('Reference edited'!$B$173)+1,0)*(10^-6))</f>
        <v/>
      </c>
      <c r="AH62" s="199">
        <f t="shared" si="19"/>
        <v>0</v>
      </c>
      <c r="AI62" s="190" t="str">
        <f>IF(I62="","",
I62*VLOOKUP('General Information'!$B$3,'Reference edited'!$B$173:$H$182,COLUMN('Reference edited'!$G$173)-COLUMN('Reference edited'!$B$173)+1,0)*(10^-6))</f>
        <v/>
      </c>
      <c r="AJ62" s="190" t="str">
        <f>IF(J62="","",
J62*VLOOKUP('General Information'!$B$3,'Reference edited'!$B$173:$H$182,COLUMN('Reference edited'!$G$173)-COLUMN('Reference edited'!$B$173)+1,0)*(10^-6))</f>
        <v/>
      </c>
      <c r="AK62" s="190" t="str">
        <f>IF(K62="","",
K62*VLOOKUP('General Information'!$B$3,'Reference edited'!$B$173:$H$182,COLUMN('Reference edited'!$G$173)-COLUMN('Reference edited'!$B$173)+1,0)*(10^-6))</f>
        <v/>
      </c>
      <c r="AL62" s="190" t="str">
        <f>IF(L62="","",
L62*VLOOKUP('General Information'!$B$3,'Reference edited'!$B$173:$H$182,COLUMN('Reference edited'!$G$173)-COLUMN('Reference edited'!$B$173)+1,0)*(10^-6))</f>
        <v/>
      </c>
      <c r="AM62" s="190" t="str">
        <f>IF(M62="","",
M62*VLOOKUP('General Information'!$B$3,'Reference edited'!$B$173:$H$182,COLUMN('Reference edited'!$G$173)-COLUMN('Reference edited'!$B$173)+1,0)*(10^-6))</f>
        <v/>
      </c>
      <c r="AN62" s="190" t="str">
        <f>IF(N62="","",
N62*VLOOKUP('General Information'!$B$3,'Reference edited'!$B$173:$H$182,COLUMN('Reference edited'!$G$173)-COLUMN('Reference edited'!$B$173)+1,0)*(10^-6))</f>
        <v/>
      </c>
      <c r="AO62" s="190" t="str">
        <f>IF(O62="","",
O62*VLOOKUP('General Information'!$B$3,'Reference edited'!$B$173:$H$182,COLUMN('Reference edited'!$G$173)-COLUMN('Reference edited'!$B$173)+1,0)*(10^-6))</f>
        <v/>
      </c>
      <c r="AP62" s="190" t="str">
        <f>IF(P62="","",
P62*VLOOKUP('General Information'!$B$3,'Reference edited'!$B$173:$H$182,COLUMN('Reference edited'!$G$173)-COLUMN('Reference edited'!$B$173)+1,0)*(10^-6))</f>
        <v/>
      </c>
      <c r="AQ62" s="190" t="str">
        <f>IF(Q62="","",
Q62*VLOOKUP('General Information'!$B$3,'Reference edited'!$B$173:$H$182,COLUMN('Reference edited'!$G$173)-COLUMN('Reference edited'!$B$173)+1,0)*(10^-6))</f>
        <v/>
      </c>
      <c r="AR62" s="190" t="str">
        <f>IF(R62="","",
R62*VLOOKUP('General Information'!$B$3,'Reference edited'!$B$173:$H$182,COLUMN('Reference edited'!$G$173)-COLUMN('Reference edited'!$B$173)+1,0)*(10^-6))</f>
        <v/>
      </c>
      <c r="AS62" s="190" t="str">
        <f>IF(S62="","",
S62*VLOOKUP('General Information'!$B$3,'Reference edited'!$B$173:$H$182,COLUMN('Reference edited'!$G$173)-COLUMN('Reference edited'!$B$173)+1,0)*(10^-6))</f>
        <v/>
      </c>
      <c r="AT62" s="190" t="str">
        <f>IF(T62="","",
T62*VLOOKUP('General Information'!$B$3,'Reference edited'!$B$173:$H$182,COLUMN('Reference edited'!$G$173)-COLUMN('Reference edited'!$B$173)+1,0)*(10^-6))</f>
        <v/>
      </c>
      <c r="AU62" s="193">
        <f t="shared" si="20"/>
        <v>0</v>
      </c>
      <c r="AV62" s="190" t="str">
        <f>IF(I62="","",
I62*VLOOKUP('General Information'!$B$3,'Reference edited'!$B$173:$H$182,COLUMN('Reference edited'!$H$173)-COLUMN('Reference edited'!$B$173)+1,0)*(10^-6))</f>
        <v/>
      </c>
      <c r="AW62" s="190" t="str">
        <f>IF(J62="","",
J62*VLOOKUP('General Information'!$B$3,'Reference edited'!$B$173:$H$182,COLUMN('Reference edited'!$H$173)-COLUMN('Reference edited'!$B$173)+1,0)*(10^-6))</f>
        <v/>
      </c>
      <c r="AX62" s="190" t="str">
        <f>IF(K62="","",
K62*VLOOKUP('General Information'!$B$3,'Reference edited'!$B$173:$H$182,COLUMN('Reference edited'!$H$173)-COLUMN('Reference edited'!$B$173)+1,0)*(10^-6))</f>
        <v/>
      </c>
      <c r="AY62" s="190" t="str">
        <f>IF(L62="","",
L62*VLOOKUP('General Information'!$B$3,'Reference edited'!$B$173:$H$182,COLUMN('Reference edited'!$H$173)-COLUMN('Reference edited'!$B$173)+1,0)*(10^-6))</f>
        <v/>
      </c>
      <c r="AZ62" s="190" t="str">
        <f>IF(M62="","",
M62*VLOOKUP('General Information'!$B$3,'Reference edited'!$B$173:$H$182,COLUMN('Reference edited'!$H$173)-COLUMN('Reference edited'!$B$173)+1,0)*(10^-6))</f>
        <v/>
      </c>
      <c r="BA62" s="190" t="str">
        <f>IF(N62="","",
N62*VLOOKUP('General Information'!$B$3,'Reference edited'!$B$173:$H$182,COLUMN('Reference edited'!$H$173)-COLUMN('Reference edited'!$B$173)+1,0)*(10^-6))</f>
        <v/>
      </c>
      <c r="BB62" s="190" t="str">
        <f>IF(O62="","",
O62*VLOOKUP('General Information'!$B$3,'Reference edited'!$B$173:$H$182,COLUMN('Reference edited'!$H$173)-COLUMN('Reference edited'!$B$173)+1,0)*(10^-6))</f>
        <v/>
      </c>
      <c r="BC62" s="190" t="str">
        <f>IF(P62="","",
P62*VLOOKUP('General Information'!$B$3,'Reference edited'!$B$173:$H$182,COLUMN('Reference edited'!$H$173)-COLUMN('Reference edited'!$B$173)+1,0)*(10^-6))</f>
        <v/>
      </c>
      <c r="BD62" s="190" t="str">
        <f>IF(Q62="","",
Q62*VLOOKUP('General Information'!$B$3,'Reference edited'!$B$173:$H$182,COLUMN('Reference edited'!$H$173)-COLUMN('Reference edited'!$B$173)+1,0)*(10^-6))</f>
        <v/>
      </c>
      <c r="BE62" s="190" t="str">
        <f>IF(R62="","",
R62*VLOOKUP('General Information'!$B$3,'Reference edited'!$B$173:$H$182,COLUMN('Reference edited'!$H$173)-COLUMN('Reference edited'!$B$173)+1,0)*(10^-6))</f>
        <v/>
      </c>
      <c r="BF62" s="190" t="str">
        <f>IF(S62="","",
S62*VLOOKUP('General Information'!$B$3,'Reference edited'!$B$173:$H$182,COLUMN('Reference edited'!$H$173)-COLUMN('Reference edited'!$B$173)+1,0)*(10^-6))</f>
        <v/>
      </c>
      <c r="BG62" s="190" t="str">
        <f>IF(T62="","",
T62*VLOOKUP('General Information'!$B$3,'Reference edited'!$B$173:$H$182,COLUMN('Reference edited'!$H$173)-COLUMN('Reference edited'!$B$173)+1,0)*(10^-6))</f>
        <v/>
      </c>
      <c r="BH62" s="193">
        <f t="shared" si="21"/>
        <v>0</v>
      </c>
    </row>
    <row r="63" spans="2:60" x14ac:dyDescent="0.3">
      <c r="B63" s="743"/>
      <c r="C63" s="721"/>
      <c r="D63" s="722"/>
      <c r="E63" s="860"/>
      <c r="F63" s="422" t="str">
        <f>IF($E63="","",'Reference edited'!$B$171)</f>
        <v/>
      </c>
      <c r="G63" s="24"/>
      <c r="H63" s="307" t="str">
        <f>IF($F63="","",
VLOOKUP('General Information'!$B$3,'Reference edited'!$B$173:$H$182,COLUMN('Reference edited'!$C$173)-COLUMN('Reference edited'!B180)+1,0))</f>
        <v/>
      </c>
      <c r="I63" s="118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20"/>
      <c r="U63" s="195">
        <f t="shared" si="0"/>
        <v>0</v>
      </c>
      <c r="V63" s="212" t="str">
        <f>IF(I63="","",
I63*VLOOKUP('General Information'!$B$3,'Reference edited'!$B$173:$H$182,COLUMN('Reference edited'!$D$173)-COLUMN('Reference edited'!$B$173)+1,0)*(10^-6))</f>
        <v/>
      </c>
      <c r="W63" s="197" t="str">
        <f>IF(J63="","",
J63*VLOOKUP('General Information'!$B$3,'Reference edited'!$B$173:$H$182,COLUMN('Reference edited'!$D$173)-COLUMN('Reference edited'!$B$173)+1,0)*(10^-6))</f>
        <v/>
      </c>
      <c r="X63" s="197" t="str">
        <f>IF(K63="","",
K63*VLOOKUP('General Information'!$B$3,'Reference edited'!$B$173:$H$182,COLUMN('Reference edited'!$D$173)-COLUMN('Reference edited'!$B$173)+1,0)*(10^-6))</f>
        <v/>
      </c>
      <c r="Y63" s="197" t="str">
        <f>IF(L63="","",
L63*VLOOKUP('General Information'!$B$3,'Reference edited'!$B$173:$H$182,COLUMN('Reference edited'!$D$173)-COLUMN('Reference edited'!$B$173)+1,0)*(10^-6))</f>
        <v/>
      </c>
      <c r="Z63" s="197" t="str">
        <f>IF(M63="","",
M63*VLOOKUP('General Information'!$B$3,'Reference edited'!$B$173:$H$182,COLUMN('Reference edited'!$D$173)-COLUMN('Reference edited'!$B$173)+1,0)*(10^-6))</f>
        <v/>
      </c>
      <c r="AA63" s="197" t="str">
        <f>IF(N63="","",
N63*VLOOKUP('General Information'!$B$3,'Reference edited'!$B$173:$H$182,COLUMN('Reference edited'!$D$173)-COLUMN('Reference edited'!$B$173)+1,0)*(10^-6))</f>
        <v/>
      </c>
      <c r="AB63" s="197" t="str">
        <f>IF(O63="","",
O63*VLOOKUP('General Information'!$B$3,'Reference edited'!$B$173:$H$182,COLUMN('Reference edited'!$D$173)-COLUMN('Reference edited'!$B$173)+1,0)*(10^-6))</f>
        <v/>
      </c>
      <c r="AC63" s="197" t="str">
        <f>IF(P63="","",
P63*VLOOKUP('General Information'!$B$3,'Reference edited'!$B$173:$H$182,COLUMN('Reference edited'!$D$173)-COLUMN('Reference edited'!$B$173)+1,0)*(10^-6))</f>
        <v/>
      </c>
      <c r="AD63" s="197" t="str">
        <f>IF(Q63="","",
Q63*VLOOKUP('General Information'!$B$3,'Reference edited'!$B$173:$H$182,COLUMN('Reference edited'!$D$173)-COLUMN('Reference edited'!$B$173)+1,0)*(10^-6))</f>
        <v/>
      </c>
      <c r="AE63" s="197" t="str">
        <f>IF(R63="","",
R63*VLOOKUP('General Information'!$B$3,'Reference edited'!$B$173:$H$182,COLUMN('Reference edited'!$D$173)-COLUMN('Reference edited'!$B$173)+1,0)*(10^-6))</f>
        <v/>
      </c>
      <c r="AF63" s="197" t="str">
        <f>IF(S63="","",
S63*VLOOKUP('General Information'!$B$3,'Reference edited'!$B$173:$H$182,COLUMN('Reference edited'!$D$173)-COLUMN('Reference edited'!$B$173)+1,0)*(10^-6))</f>
        <v/>
      </c>
      <c r="AG63" s="222" t="str">
        <f>IF(T63="","",
T63*VLOOKUP('General Information'!$B$3,'Reference edited'!$B$173:$H$182,COLUMN('Reference edited'!$D$173)-COLUMN('Reference edited'!$B$173)+1,0)*(10^-6))</f>
        <v/>
      </c>
      <c r="AH63" s="199">
        <f t="shared" si="19"/>
        <v>0</v>
      </c>
      <c r="AI63" s="190" t="str">
        <f>IF(I63="","",
I63*VLOOKUP('General Information'!$B$3,'Reference edited'!$B$173:$H$182,COLUMN('Reference edited'!$G$173)-COLUMN('Reference edited'!$B$173)+1,0)*(10^-6))</f>
        <v/>
      </c>
      <c r="AJ63" s="190" t="str">
        <f>IF(J63="","",
J63*VLOOKUP('General Information'!$B$3,'Reference edited'!$B$173:$H$182,COLUMN('Reference edited'!$G$173)-COLUMN('Reference edited'!$B$173)+1,0)*(10^-6))</f>
        <v/>
      </c>
      <c r="AK63" s="190" t="str">
        <f>IF(K63="","",
K63*VLOOKUP('General Information'!$B$3,'Reference edited'!$B$173:$H$182,COLUMN('Reference edited'!$G$173)-COLUMN('Reference edited'!$B$173)+1,0)*(10^-6))</f>
        <v/>
      </c>
      <c r="AL63" s="190" t="str">
        <f>IF(L63="","",
L63*VLOOKUP('General Information'!$B$3,'Reference edited'!$B$173:$H$182,COLUMN('Reference edited'!$G$173)-COLUMN('Reference edited'!$B$173)+1,0)*(10^-6))</f>
        <v/>
      </c>
      <c r="AM63" s="190" t="str">
        <f>IF(M63="","",
M63*VLOOKUP('General Information'!$B$3,'Reference edited'!$B$173:$H$182,COLUMN('Reference edited'!$G$173)-COLUMN('Reference edited'!$B$173)+1,0)*(10^-6))</f>
        <v/>
      </c>
      <c r="AN63" s="190" t="str">
        <f>IF(N63="","",
N63*VLOOKUP('General Information'!$B$3,'Reference edited'!$B$173:$H$182,COLUMN('Reference edited'!$G$173)-COLUMN('Reference edited'!$B$173)+1,0)*(10^-6))</f>
        <v/>
      </c>
      <c r="AO63" s="190" t="str">
        <f>IF(O63="","",
O63*VLOOKUP('General Information'!$B$3,'Reference edited'!$B$173:$H$182,COLUMN('Reference edited'!$G$173)-COLUMN('Reference edited'!$B$173)+1,0)*(10^-6))</f>
        <v/>
      </c>
      <c r="AP63" s="190" t="str">
        <f>IF(P63="","",
P63*VLOOKUP('General Information'!$B$3,'Reference edited'!$B$173:$H$182,COLUMN('Reference edited'!$G$173)-COLUMN('Reference edited'!$B$173)+1,0)*(10^-6))</f>
        <v/>
      </c>
      <c r="AQ63" s="190" t="str">
        <f>IF(Q63="","",
Q63*VLOOKUP('General Information'!$B$3,'Reference edited'!$B$173:$H$182,COLUMN('Reference edited'!$G$173)-COLUMN('Reference edited'!$B$173)+1,0)*(10^-6))</f>
        <v/>
      </c>
      <c r="AR63" s="190" t="str">
        <f>IF(R63="","",
R63*VLOOKUP('General Information'!$B$3,'Reference edited'!$B$173:$H$182,COLUMN('Reference edited'!$G$173)-COLUMN('Reference edited'!$B$173)+1,0)*(10^-6))</f>
        <v/>
      </c>
      <c r="AS63" s="190" t="str">
        <f>IF(S63="","",
S63*VLOOKUP('General Information'!$B$3,'Reference edited'!$B$173:$H$182,COLUMN('Reference edited'!$G$173)-COLUMN('Reference edited'!$B$173)+1,0)*(10^-6))</f>
        <v/>
      </c>
      <c r="AT63" s="190" t="str">
        <f>IF(T63="","",
T63*VLOOKUP('General Information'!$B$3,'Reference edited'!$B$173:$H$182,COLUMN('Reference edited'!$G$173)-COLUMN('Reference edited'!$B$173)+1,0)*(10^-6))</f>
        <v/>
      </c>
      <c r="AU63" s="193">
        <f t="shared" si="20"/>
        <v>0</v>
      </c>
      <c r="AV63" s="190" t="str">
        <f>IF(I63="","",
I63*VLOOKUP('General Information'!$B$3,'Reference edited'!$B$173:$H$182,COLUMN('Reference edited'!$H$173)-COLUMN('Reference edited'!$B$173)+1,0)*(10^-6))</f>
        <v/>
      </c>
      <c r="AW63" s="190" t="str">
        <f>IF(J63="","",
J63*VLOOKUP('General Information'!$B$3,'Reference edited'!$B$173:$H$182,COLUMN('Reference edited'!$H$173)-COLUMN('Reference edited'!$B$173)+1,0)*(10^-6))</f>
        <v/>
      </c>
      <c r="AX63" s="190" t="str">
        <f>IF(K63="","",
K63*VLOOKUP('General Information'!$B$3,'Reference edited'!$B$173:$H$182,COLUMN('Reference edited'!$H$173)-COLUMN('Reference edited'!$B$173)+1,0)*(10^-6))</f>
        <v/>
      </c>
      <c r="AY63" s="190" t="str">
        <f>IF(L63="","",
L63*VLOOKUP('General Information'!$B$3,'Reference edited'!$B$173:$H$182,COLUMN('Reference edited'!$H$173)-COLUMN('Reference edited'!$B$173)+1,0)*(10^-6))</f>
        <v/>
      </c>
      <c r="AZ63" s="190" t="str">
        <f>IF(M63="","",
M63*VLOOKUP('General Information'!$B$3,'Reference edited'!$B$173:$H$182,COLUMN('Reference edited'!$H$173)-COLUMN('Reference edited'!$B$173)+1,0)*(10^-6))</f>
        <v/>
      </c>
      <c r="BA63" s="190" t="str">
        <f>IF(N63="","",
N63*VLOOKUP('General Information'!$B$3,'Reference edited'!$B$173:$H$182,COLUMN('Reference edited'!$H$173)-COLUMN('Reference edited'!$B$173)+1,0)*(10^-6))</f>
        <v/>
      </c>
      <c r="BB63" s="190" t="str">
        <f>IF(O63="","",
O63*VLOOKUP('General Information'!$B$3,'Reference edited'!$B$173:$H$182,COLUMN('Reference edited'!$H$173)-COLUMN('Reference edited'!$B$173)+1,0)*(10^-6))</f>
        <v/>
      </c>
      <c r="BC63" s="190" t="str">
        <f>IF(P63="","",
P63*VLOOKUP('General Information'!$B$3,'Reference edited'!$B$173:$H$182,COLUMN('Reference edited'!$H$173)-COLUMN('Reference edited'!$B$173)+1,0)*(10^-6))</f>
        <v/>
      </c>
      <c r="BD63" s="190" t="str">
        <f>IF(Q63="","",
Q63*VLOOKUP('General Information'!$B$3,'Reference edited'!$B$173:$H$182,COLUMN('Reference edited'!$H$173)-COLUMN('Reference edited'!$B$173)+1,0)*(10^-6))</f>
        <v/>
      </c>
      <c r="BE63" s="190" t="str">
        <f>IF(R63="","",
R63*VLOOKUP('General Information'!$B$3,'Reference edited'!$B$173:$H$182,COLUMN('Reference edited'!$H$173)-COLUMN('Reference edited'!$B$173)+1,0)*(10^-6))</f>
        <v/>
      </c>
      <c r="BF63" s="190" t="str">
        <f>IF(S63="","",
S63*VLOOKUP('General Information'!$B$3,'Reference edited'!$B$173:$H$182,COLUMN('Reference edited'!$H$173)-COLUMN('Reference edited'!$B$173)+1,0)*(10^-6))</f>
        <v/>
      </c>
      <c r="BG63" s="190" t="str">
        <f>IF(T63="","",
T63*VLOOKUP('General Information'!$B$3,'Reference edited'!$B$173:$H$182,COLUMN('Reference edited'!$H$173)-COLUMN('Reference edited'!$B$173)+1,0)*(10^-6))</f>
        <v/>
      </c>
      <c r="BH63" s="193">
        <f t="shared" si="21"/>
        <v>0</v>
      </c>
    </row>
    <row r="64" spans="2:60" x14ac:dyDescent="0.3">
      <c r="B64" s="743"/>
      <c r="C64" s="721"/>
      <c r="D64" s="722"/>
      <c r="E64" s="860"/>
      <c r="F64" s="422" t="str">
        <f>IF($E64="","",'Reference edited'!$B$171)</f>
        <v/>
      </c>
      <c r="G64" s="24"/>
      <c r="H64" s="307" t="str">
        <f>IF($F64="","",
VLOOKUP('General Information'!$B$3,'Reference edited'!$B$173:$H$182,COLUMN('Reference edited'!$C$173)-COLUMN('Reference edited'!B181)+1,0))</f>
        <v/>
      </c>
      <c r="I64" s="118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20"/>
      <c r="U64" s="195">
        <f t="shared" si="0"/>
        <v>0</v>
      </c>
      <c r="V64" s="212" t="str">
        <f>IF(I64="","",
I64*VLOOKUP('General Information'!$B$3,'Reference edited'!$B$173:$H$182,COLUMN('Reference edited'!$D$173)-COLUMN('Reference edited'!$B$173)+1,0)*(10^-6))</f>
        <v/>
      </c>
      <c r="W64" s="197" t="str">
        <f>IF(J64="","",
J64*VLOOKUP('General Information'!$B$3,'Reference edited'!$B$173:$H$182,COLUMN('Reference edited'!$D$173)-COLUMN('Reference edited'!$B$173)+1,0)*(10^-6))</f>
        <v/>
      </c>
      <c r="X64" s="197" t="str">
        <f>IF(K64="","",
K64*VLOOKUP('General Information'!$B$3,'Reference edited'!$B$173:$H$182,COLUMN('Reference edited'!$D$173)-COLUMN('Reference edited'!$B$173)+1,0)*(10^-6))</f>
        <v/>
      </c>
      <c r="Y64" s="197" t="str">
        <f>IF(L64="","",
L64*VLOOKUP('General Information'!$B$3,'Reference edited'!$B$173:$H$182,COLUMN('Reference edited'!$D$173)-COLUMN('Reference edited'!$B$173)+1,0)*(10^-6))</f>
        <v/>
      </c>
      <c r="Z64" s="197" t="str">
        <f>IF(M64="","",
M64*VLOOKUP('General Information'!$B$3,'Reference edited'!$B$173:$H$182,COLUMN('Reference edited'!$D$173)-COLUMN('Reference edited'!$B$173)+1,0)*(10^-6))</f>
        <v/>
      </c>
      <c r="AA64" s="197" t="str">
        <f>IF(N64="","",
N64*VLOOKUP('General Information'!$B$3,'Reference edited'!$B$173:$H$182,COLUMN('Reference edited'!$D$173)-COLUMN('Reference edited'!$B$173)+1,0)*(10^-6))</f>
        <v/>
      </c>
      <c r="AB64" s="197" t="str">
        <f>IF(O64="","",
O64*VLOOKUP('General Information'!$B$3,'Reference edited'!$B$173:$H$182,COLUMN('Reference edited'!$D$173)-COLUMN('Reference edited'!$B$173)+1,0)*(10^-6))</f>
        <v/>
      </c>
      <c r="AC64" s="197" t="str">
        <f>IF(P64="","",
P64*VLOOKUP('General Information'!$B$3,'Reference edited'!$B$173:$H$182,COLUMN('Reference edited'!$D$173)-COLUMN('Reference edited'!$B$173)+1,0)*(10^-6))</f>
        <v/>
      </c>
      <c r="AD64" s="197" t="str">
        <f>IF(Q64="","",
Q64*VLOOKUP('General Information'!$B$3,'Reference edited'!$B$173:$H$182,COLUMN('Reference edited'!$D$173)-COLUMN('Reference edited'!$B$173)+1,0)*(10^-6))</f>
        <v/>
      </c>
      <c r="AE64" s="197" t="str">
        <f>IF(R64="","",
R64*VLOOKUP('General Information'!$B$3,'Reference edited'!$B$173:$H$182,COLUMN('Reference edited'!$D$173)-COLUMN('Reference edited'!$B$173)+1,0)*(10^-6))</f>
        <v/>
      </c>
      <c r="AF64" s="197" t="str">
        <f>IF(S64="","",
S64*VLOOKUP('General Information'!$B$3,'Reference edited'!$B$173:$H$182,COLUMN('Reference edited'!$D$173)-COLUMN('Reference edited'!$B$173)+1,0)*(10^-6))</f>
        <v/>
      </c>
      <c r="AG64" s="222" t="str">
        <f>IF(T64="","",
T64*VLOOKUP('General Information'!$B$3,'Reference edited'!$B$173:$H$182,COLUMN('Reference edited'!$D$173)-COLUMN('Reference edited'!$B$173)+1,0)*(10^-6))</f>
        <v/>
      </c>
      <c r="AH64" s="199">
        <f t="shared" si="19"/>
        <v>0</v>
      </c>
      <c r="AI64" s="190" t="str">
        <f>IF(I64="","",
I64*VLOOKUP('General Information'!$B$3,'Reference edited'!$B$173:$H$182,COLUMN('Reference edited'!$G$173)-COLUMN('Reference edited'!$B$173)+1,0)*(10^-6))</f>
        <v/>
      </c>
      <c r="AJ64" s="190" t="str">
        <f>IF(J64="","",
J64*VLOOKUP('General Information'!$B$3,'Reference edited'!$B$173:$H$182,COLUMN('Reference edited'!$G$173)-COLUMN('Reference edited'!$B$173)+1,0)*(10^-6))</f>
        <v/>
      </c>
      <c r="AK64" s="190" t="str">
        <f>IF(K64="","",
K64*VLOOKUP('General Information'!$B$3,'Reference edited'!$B$173:$H$182,COLUMN('Reference edited'!$G$173)-COLUMN('Reference edited'!$B$173)+1,0)*(10^-6))</f>
        <v/>
      </c>
      <c r="AL64" s="190" t="str">
        <f>IF(L64="","",
L64*VLOOKUP('General Information'!$B$3,'Reference edited'!$B$173:$H$182,COLUMN('Reference edited'!$G$173)-COLUMN('Reference edited'!$B$173)+1,0)*(10^-6))</f>
        <v/>
      </c>
      <c r="AM64" s="190" t="str">
        <f>IF(M64="","",
M64*VLOOKUP('General Information'!$B$3,'Reference edited'!$B$173:$H$182,COLUMN('Reference edited'!$G$173)-COLUMN('Reference edited'!$B$173)+1,0)*(10^-6))</f>
        <v/>
      </c>
      <c r="AN64" s="190" t="str">
        <f>IF(N64="","",
N64*VLOOKUP('General Information'!$B$3,'Reference edited'!$B$173:$H$182,COLUMN('Reference edited'!$G$173)-COLUMN('Reference edited'!$B$173)+1,0)*(10^-6))</f>
        <v/>
      </c>
      <c r="AO64" s="190" t="str">
        <f>IF(O64="","",
O64*VLOOKUP('General Information'!$B$3,'Reference edited'!$B$173:$H$182,COLUMN('Reference edited'!$G$173)-COLUMN('Reference edited'!$B$173)+1,0)*(10^-6))</f>
        <v/>
      </c>
      <c r="AP64" s="190" t="str">
        <f>IF(P64="","",
P64*VLOOKUP('General Information'!$B$3,'Reference edited'!$B$173:$H$182,COLUMN('Reference edited'!$G$173)-COLUMN('Reference edited'!$B$173)+1,0)*(10^-6))</f>
        <v/>
      </c>
      <c r="AQ64" s="190" t="str">
        <f>IF(Q64="","",
Q64*VLOOKUP('General Information'!$B$3,'Reference edited'!$B$173:$H$182,COLUMN('Reference edited'!$G$173)-COLUMN('Reference edited'!$B$173)+1,0)*(10^-6))</f>
        <v/>
      </c>
      <c r="AR64" s="190" t="str">
        <f>IF(R64="","",
R64*VLOOKUP('General Information'!$B$3,'Reference edited'!$B$173:$H$182,COLUMN('Reference edited'!$G$173)-COLUMN('Reference edited'!$B$173)+1,0)*(10^-6))</f>
        <v/>
      </c>
      <c r="AS64" s="190" t="str">
        <f>IF(S64="","",
S64*VLOOKUP('General Information'!$B$3,'Reference edited'!$B$173:$H$182,COLUMN('Reference edited'!$G$173)-COLUMN('Reference edited'!$B$173)+1,0)*(10^-6))</f>
        <v/>
      </c>
      <c r="AT64" s="190" t="str">
        <f>IF(T64="","",
T64*VLOOKUP('General Information'!$B$3,'Reference edited'!$B$173:$H$182,COLUMN('Reference edited'!$G$173)-COLUMN('Reference edited'!$B$173)+1,0)*(10^-6))</f>
        <v/>
      </c>
      <c r="AU64" s="193">
        <f t="shared" si="20"/>
        <v>0</v>
      </c>
      <c r="AV64" s="190" t="str">
        <f>IF(I64="","",
I64*VLOOKUP('General Information'!$B$3,'Reference edited'!$B$173:$H$182,COLUMN('Reference edited'!$H$173)-COLUMN('Reference edited'!$B$173)+1,0)*(10^-6))</f>
        <v/>
      </c>
      <c r="AW64" s="190" t="str">
        <f>IF(J64="","",
J64*VLOOKUP('General Information'!$B$3,'Reference edited'!$B$173:$H$182,COLUMN('Reference edited'!$H$173)-COLUMN('Reference edited'!$B$173)+1,0)*(10^-6))</f>
        <v/>
      </c>
      <c r="AX64" s="190" t="str">
        <f>IF(K64="","",
K64*VLOOKUP('General Information'!$B$3,'Reference edited'!$B$173:$H$182,COLUMN('Reference edited'!$H$173)-COLUMN('Reference edited'!$B$173)+1,0)*(10^-6))</f>
        <v/>
      </c>
      <c r="AY64" s="190" t="str">
        <f>IF(L64="","",
L64*VLOOKUP('General Information'!$B$3,'Reference edited'!$B$173:$H$182,COLUMN('Reference edited'!$H$173)-COLUMN('Reference edited'!$B$173)+1,0)*(10^-6))</f>
        <v/>
      </c>
      <c r="AZ64" s="190" t="str">
        <f>IF(M64="","",
M64*VLOOKUP('General Information'!$B$3,'Reference edited'!$B$173:$H$182,COLUMN('Reference edited'!$H$173)-COLUMN('Reference edited'!$B$173)+1,0)*(10^-6))</f>
        <v/>
      </c>
      <c r="BA64" s="190" t="str">
        <f>IF(N64="","",
N64*VLOOKUP('General Information'!$B$3,'Reference edited'!$B$173:$H$182,COLUMN('Reference edited'!$H$173)-COLUMN('Reference edited'!$B$173)+1,0)*(10^-6))</f>
        <v/>
      </c>
      <c r="BB64" s="190" t="str">
        <f>IF(O64="","",
O64*VLOOKUP('General Information'!$B$3,'Reference edited'!$B$173:$H$182,COLUMN('Reference edited'!$H$173)-COLUMN('Reference edited'!$B$173)+1,0)*(10^-6))</f>
        <v/>
      </c>
      <c r="BC64" s="190" t="str">
        <f>IF(P64="","",
P64*VLOOKUP('General Information'!$B$3,'Reference edited'!$B$173:$H$182,COLUMN('Reference edited'!$H$173)-COLUMN('Reference edited'!$B$173)+1,0)*(10^-6))</f>
        <v/>
      </c>
      <c r="BD64" s="190" t="str">
        <f>IF(Q64="","",
Q64*VLOOKUP('General Information'!$B$3,'Reference edited'!$B$173:$H$182,COLUMN('Reference edited'!$H$173)-COLUMN('Reference edited'!$B$173)+1,0)*(10^-6))</f>
        <v/>
      </c>
      <c r="BE64" s="190" t="str">
        <f>IF(R64="","",
R64*VLOOKUP('General Information'!$B$3,'Reference edited'!$B$173:$H$182,COLUMN('Reference edited'!$H$173)-COLUMN('Reference edited'!$B$173)+1,0)*(10^-6))</f>
        <v/>
      </c>
      <c r="BF64" s="190" t="str">
        <f>IF(S64="","",
S64*VLOOKUP('General Information'!$B$3,'Reference edited'!$B$173:$H$182,COLUMN('Reference edited'!$H$173)-COLUMN('Reference edited'!$B$173)+1,0)*(10^-6))</f>
        <v/>
      </c>
      <c r="BG64" s="190" t="str">
        <f>IF(T64="","",
T64*VLOOKUP('General Information'!$B$3,'Reference edited'!$B$173:$H$182,COLUMN('Reference edited'!$H$173)-COLUMN('Reference edited'!$B$173)+1,0)*(10^-6))</f>
        <v/>
      </c>
      <c r="BH64" s="193">
        <f t="shared" si="21"/>
        <v>0</v>
      </c>
    </row>
    <row r="65" spans="2:60" x14ac:dyDescent="0.3">
      <c r="B65" s="743"/>
      <c r="C65" s="758"/>
      <c r="D65" s="759"/>
      <c r="E65" s="861"/>
      <c r="F65" s="422" t="str">
        <f>IF($E65="","",'Reference edited'!$B$171)</f>
        <v/>
      </c>
      <c r="G65" s="25"/>
      <c r="H65" s="310" t="str">
        <f>IF($F65="","",
VLOOKUP('General Information'!$B$3,'Reference edited'!$B$173:$H$182,COLUMN('Reference edited'!$C$173)-COLUMN('Reference edited'!B182)+1,0))</f>
        <v/>
      </c>
      <c r="I65" s="123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5"/>
      <c r="U65" s="201">
        <f t="shared" si="0"/>
        <v>0</v>
      </c>
      <c r="V65" s="213" t="str">
        <f>IF(I65="","",
I65*VLOOKUP('General Information'!$B$3,'Reference edited'!$B$173:$H$182,COLUMN('Reference edited'!$D$173)-COLUMN('Reference edited'!$B$173)+1,0)*(10^-6))</f>
        <v/>
      </c>
      <c r="W65" s="214" t="str">
        <f>IF(J65="","",
J65*VLOOKUP('General Information'!$B$3,'Reference edited'!$B$173:$H$182,COLUMN('Reference edited'!$D$173)-COLUMN('Reference edited'!$B$173)+1,0)*(10^-6))</f>
        <v/>
      </c>
      <c r="X65" s="214" t="str">
        <f>IF(K65="","",
K65*VLOOKUP('General Information'!$B$3,'Reference edited'!$B$173:$H$182,COLUMN('Reference edited'!$D$173)-COLUMN('Reference edited'!$B$173)+1,0)*(10^-6))</f>
        <v/>
      </c>
      <c r="Y65" s="214" t="str">
        <f>IF(L65="","",
L65*VLOOKUP('General Information'!$B$3,'Reference edited'!$B$173:$H$182,COLUMN('Reference edited'!$D$173)-COLUMN('Reference edited'!$B$173)+1,0)*(10^-6))</f>
        <v/>
      </c>
      <c r="Z65" s="214" t="str">
        <f>IF(M65="","",
M65*VLOOKUP('General Information'!$B$3,'Reference edited'!$B$173:$H$182,COLUMN('Reference edited'!$D$173)-COLUMN('Reference edited'!$B$173)+1,0)*(10^-6))</f>
        <v/>
      </c>
      <c r="AA65" s="214" t="str">
        <f>IF(N65="","",
N65*VLOOKUP('General Information'!$B$3,'Reference edited'!$B$173:$H$182,COLUMN('Reference edited'!$D$173)-COLUMN('Reference edited'!$B$173)+1,0)*(10^-6))</f>
        <v/>
      </c>
      <c r="AB65" s="214" t="str">
        <f>IF(O65="","",
O65*VLOOKUP('General Information'!$B$3,'Reference edited'!$B$173:$H$182,COLUMN('Reference edited'!$D$173)-COLUMN('Reference edited'!$B$173)+1,0)*(10^-6))</f>
        <v/>
      </c>
      <c r="AC65" s="214" t="str">
        <f>IF(P65="","",
P65*VLOOKUP('General Information'!$B$3,'Reference edited'!$B$173:$H$182,COLUMN('Reference edited'!$D$173)-COLUMN('Reference edited'!$B$173)+1,0)*(10^-6))</f>
        <v/>
      </c>
      <c r="AD65" s="214" t="str">
        <f>IF(Q65="","",
Q65*VLOOKUP('General Information'!$B$3,'Reference edited'!$B$173:$H$182,COLUMN('Reference edited'!$D$173)-COLUMN('Reference edited'!$B$173)+1,0)*(10^-6))</f>
        <v/>
      </c>
      <c r="AE65" s="214" t="str">
        <f>IF(R65="","",
R65*VLOOKUP('General Information'!$B$3,'Reference edited'!$B$173:$H$182,COLUMN('Reference edited'!$D$173)-COLUMN('Reference edited'!$B$173)+1,0)*(10^-6))</f>
        <v/>
      </c>
      <c r="AF65" s="214" t="str">
        <f>IF(S65="","",
S65*VLOOKUP('General Information'!$B$3,'Reference edited'!$B$173:$H$182,COLUMN('Reference edited'!$D$173)-COLUMN('Reference edited'!$B$173)+1,0)*(10^-6))</f>
        <v/>
      </c>
      <c r="AG65" s="230" t="str">
        <f>IF(T65="","",
T65*VLOOKUP('General Information'!$B$3,'Reference edited'!$B$173:$H$182,COLUMN('Reference edited'!$D$173)-COLUMN('Reference edited'!$B$173)+1,0)*(10^-6))</f>
        <v/>
      </c>
      <c r="AH65" s="199">
        <f t="shared" si="19"/>
        <v>0</v>
      </c>
      <c r="AI65" s="190" t="str">
        <f>IF(I65="","",
I65*VLOOKUP('General Information'!$B$3,'Reference edited'!$B$173:$H$182,COLUMN('Reference edited'!$G$173)-COLUMN('Reference edited'!$B$173)+1,0)*(10^-6))</f>
        <v/>
      </c>
      <c r="AJ65" s="190" t="str">
        <f>IF(J65="","",
J65*VLOOKUP('General Information'!$B$3,'Reference edited'!$B$173:$H$182,COLUMN('Reference edited'!$G$173)-COLUMN('Reference edited'!$B$173)+1,0)*(10^-6))</f>
        <v/>
      </c>
      <c r="AK65" s="190" t="str">
        <f>IF(K65="","",
K65*VLOOKUP('General Information'!$B$3,'Reference edited'!$B$173:$H$182,COLUMN('Reference edited'!$G$173)-COLUMN('Reference edited'!$B$173)+1,0)*(10^-6))</f>
        <v/>
      </c>
      <c r="AL65" s="190" t="str">
        <f>IF(L65="","",
L65*VLOOKUP('General Information'!$B$3,'Reference edited'!$B$173:$H$182,COLUMN('Reference edited'!$G$173)-COLUMN('Reference edited'!$B$173)+1,0)*(10^-6))</f>
        <v/>
      </c>
      <c r="AM65" s="190" t="str">
        <f>IF(M65="","",
M65*VLOOKUP('General Information'!$B$3,'Reference edited'!$B$173:$H$182,COLUMN('Reference edited'!$G$173)-COLUMN('Reference edited'!$B$173)+1,0)*(10^-6))</f>
        <v/>
      </c>
      <c r="AN65" s="190" t="str">
        <f>IF(N65="","",
N65*VLOOKUP('General Information'!$B$3,'Reference edited'!$B$173:$H$182,COLUMN('Reference edited'!$G$173)-COLUMN('Reference edited'!$B$173)+1,0)*(10^-6))</f>
        <v/>
      </c>
      <c r="AO65" s="190" t="str">
        <f>IF(O65="","",
O65*VLOOKUP('General Information'!$B$3,'Reference edited'!$B$173:$H$182,COLUMN('Reference edited'!$G$173)-COLUMN('Reference edited'!$B$173)+1,0)*(10^-6))</f>
        <v/>
      </c>
      <c r="AP65" s="190" t="str">
        <f>IF(P65="","",
P65*VLOOKUP('General Information'!$B$3,'Reference edited'!$B$173:$H$182,COLUMN('Reference edited'!$G$173)-COLUMN('Reference edited'!$B$173)+1,0)*(10^-6))</f>
        <v/>
      </c>
      <c r="AQ65" s="190" t="str">
        <f>IF(Q65="","",
Q65*VLOOKUP('General Information'!$B$3,'Reference edited'!$B$173:$H$182,COLUMN('Reference edited'!$G$173)-COLUMN('Reference edited'!$B$173)+1,0)*(10^-6))</f>
        <v/>
      </c>
      <c r="AR65" s="190" t="str">
        <f>IF(R65="","",
R65*VLOOKUP('General Information'!$B$3,'Reference edited'!$B$173:$H$182,COLUMN('Reference edited'!$G$173)-COLUMN('Reference edited'!$B$173)+1,0)*(10^-6))</f>
        <v/>
      </c>
      <c r="AS65" s="190" t="str">
        <f>IF(S65="","",
S65*VLOOKUP('General Information'!$B$3,'Reference edited'!$B$173:$H$182,COLUMN('Reference edited'!$G$173)-COLUMN('Reference edited'!$B$173)+1,0)*(10^-6))</f>
        <v/>
      </c>
      <c r="AT65" s="190" t="str">
        <f>IF(T65="","",
T65*VLOOKUP('General Information'!$B$3,'Reference edited'!$B$173:$H$182,COLUMN('Reference edited'!$G$173)-COLUMN('Reference edited'!$B$173)+1,0)*(10^-6))</f>
        <v/>
      </c>
      <c r="AU65" s="193">
        <f t="shared" si="20"/>
        <v>0</v>
      </c>
      <c r="AV65" s="190" t="str">
        <f>IF(I65="","",
I65*VLOOKUP('General Information'!$B$3,'Reference edited'!$B$173:$H$182,COLUMN('Reference edited'!$H$173)-COLUMN('Reference edited'!$B$173)+1,0)*(10^-6))</f>
        <v/>
      </c>
      <c r="AW65" s="190" t="str">
        <f>IF(J65="","",
J65*VLOOKUP('General Information'!$B$3,'Reference edited'!$B$173:$H$182,COLUMN('Reference edited'!$H$173)-COLUMN('Reference edited'!$B$173)+1,0)*(10^-6))</f>
        <v/>
      </c>
      <c r="AX65" s="190" t="str">
        <f>IF(K65="","",
K65*VLOOKUP('General Information'!$B$3,'Reference edited'!$B$173:$H$182,COLUMN('Reference edited'!$H$173)-COLUMN('Reference edited'!$B$173)+1,0)*(10^-6))</f>
        <v/>
      </c>
      <c r="AY65" s="190" t="str">
        <f>IF(L65="","",
L65*VLOOKUP('General Information'!$B$3,'Reference edited'!$B$173:$H$182,COLUMN('Reference edited'!$H$173)-COLUMN('Reference edited'!$B$173)+1,0)*(10^-6))</f>
        <v/>
      </c>
      <c r="AZ65" s="190" t="str">
        <f>IF(M65="","",
M65*VLOOKUP('General Information'!$B$3,'Reference edited'!$B$173:$H$182,COLUMN('Reference edited'!$H$173)-COLUMN('Reference edited'!$B$173)+1,0)*(10^-6))</f>
        <v/>
      </c>
      <c r="BA65" s="190" t="str">
        <f>IF(N65="","",
N65*VLOOKUP('General Information'!$B$3,'Reference edited'!$B$173:$H$182,COLUMN('Reference edited'!$H$173)-COLUMN('Reference edited'!$B$173)+1,0)*(10^-6))</f>
        <v/>
      </c>
      <c r="BB65" s="190" t="str">
        <f>IF(O65="","",
O65*VLOOKUP('General Information'!$B$3,'Reference edited'!$B$173:$H$182,COLUMN('Reference edited'!$H$173)-COLUMN('Reference edited'!$B$173)+1,0)*(10^-6))</f>
        <v/>
      </c>
      <c r="BC65" s="190" t="str">
        <f>IF(P65="","",
P65*VLOOKUP('General Information'!$B$3,'Reference edited'!$B$173:$H$182,COLUMN('Reference edited'!$H$173)-COLUMN('Reference edited'!$B$173)+1,0)*(10^-6))</f>
        <v/>
      </c>
      <c r="BD65" s="190" t="str">
        <f>IF(Q65="","",
Q65*VLOOKUP('General Information'!$B$3,'Reference edited'!$B$173:$H$182,COLUMN('Reference edited'!$H$173)-COLUMN('Reference edited'!$B$173)+1,0)*(10^-6))</f>
        <v/>
      </c>
      <c r="BE65" s="190" t="str">
        <f>IF(R65="","",
R65*VLOOKUP('General Information'!$B$3,'Reference edited'!$B$173:$H$182,COLUMN('Reference edited'!$H$173)-COLUMN('Reference edited'!$B$173)+1,0)*(10^-6))</f>
        <v/>
      </c>
      <c r="BF65" s="190" t="str">
        <f>IF(S65="","",
S65*VLOOKUP('General Information'!$B$3,'Reference edited'!$B$173:$H$182,COLUMN('Reference edited'!$H$173)-COLUMN('Reference edited'!$B$173)+1,0)*(10^-6))</f>
        <v/>
      </c>
      <c r="BG65" s="190" t="str">
        <f>IF(T65="","",
T65*VLOOKUP('General Information'!$B$3,'Reference edited'!$B$173:$H$182,COLUMN('Reference edited'!$H$173)-COLUMN('Reference edited'!$B$173)+1,0)*(10^-6))</f>
        <v/>
      </c>
      <c r="BH65" s="193">
        <f t="shared" si="21"/>
        <v>0</v>
      </c>
    </row>
    <row r="66" spans="2:60" ht="17.25" customHeight="1" x14ac:dyDescent="0.3">
      <c r="B66" s="743"/>
      <c r="C66" s="719" t="s">
        <v>537</v>
      </c>
      <c r="D66" s="720"/>
      <c r="E66" s="862" t="s">
        <v>709</v>
      </c>
      <c r="F66" s="423" t="str">
        <f>IF($E66="","",'Reference edited'!$B$185)</f>
        <v>Steam and Heat</v>
      </c>
      <c r="G66" s="23"/>
      <c r="H66" s="307" t="str">
        <f>IF($F66="","","GJ")</f>
        <v>GJ</v>
      </c>
      <c r="I66" s="414">
        <v>100</v>
      </c>
      <c r="J66" s="414">
        <v>100</v>
      </c>
      <c r="K66" s="414">
        <v>100</v>
      </c>
      <c r="L66" s="414">
        <v>100</v>
      </c>
      <c r="M66" s="414">
        <v>100</v>
      </c>
      <c r="N66" s="414">
        <v>100</v>
      </c>
      <c r="O66" s="129">
        <v>100</v>
      </c>
      <c r="P66" s="129">
        <v>100</v>
      </c>
      <c r="Q66" s="129">
        <v>100</v>
      </c>
      <c r="R66" s="129">
        <v>100</v>
      </c>
      <c r="S66" s="129">
        <v>100</v>
      </c>
      <c r="T66" s="129">
        <v>100</v>
      </c>
      <c r="U66" s="205">
        <f t="shared" si="0"/>
        <v>1200</v>
      </c>
      <c r="V66" s="206">
        <f>IF(I66="","",
I66*VLOOKUP($C$5,'Reference edited'!$C$188:$G$189,COLUMN('Reference edited'!$E$188)-COLUMN('Reference edited'!$C$188)+1,0)*(10^-3))</f>
        <v>6.2880839999999987</v>
      </c>
      <c r="W66" s="207">
        <f>IF(J66="","",
J66*VLOOKUP($C$5,'Reference edited'!$C$188:$G$189,COLUMN('Reference edited'!$E$188)-COLUMN('Reference edited'!$C$188)+1,0)*(10^-3))</f>
        <v>6.2880839999999987</v>
      </c>
      <c r="X66" s="207">
        <f>IF(K66="","",
K66*VLOOKUP($C$5,'Reference edited'!$C$188:$G$189,COLUMN('Reference edited'!$E$188)-COLUMN('Reference edited'!$C$188)+1,0)*(10^-3))</f>
        <v>6.2880839999999987</v>
      </c>
      <c r="Y66" s="207">
        <f>IF(L66="","",
L66*VLOOKUP($C$5,'Reference edited'!$C$188:$G$189,COLUMN('Reference edited'!$E$188)-COLUMN('Reference edited'!$C$188)+1,0)*(10^-3))</f>
        <v>6.2880839999999987</v>
      </c>
      <c r="Z66" s="207">
        <f>IF(M66="","",
M66*VLOOKUP($C$5,'Reference edited'!$C$188:$G$189,COLUMN('Reference edited'!$E$188)-COLUMN('Reference edited'!$C$188)+1,0)*(10^-3))</f>
        <v>6.2880839999999987</v>
      </c>
      <c r="AA66" s="207">
        <f>IF(N66="","",
N66*VLOOKUP($C$5,'Reference edited'!$C$188:$G$189,COLUMN('Reference edited'!$E$188)-COLUMN('Reference edited'!$C$188)+1,0)*(10^-3))</f>
        <v>6.2880839999999987</v>
      </c>
      <c r="AB66" s="207">
        <f>IF(O66="","",
O66*VLOOKUP($C$5,'Reference edited'!$C$188:$G$189,COLUMN('Reference edited'!$E$188)-COLUMN('Reference edited'!$C$188)+1,0)*(10^-3))</f>
        <v>6.2880839999999987</v>
      </c>
      <c r="AC66" s="207">
        <f>IF(P66="","",
P66*VLOOKUP($C$5,'Reference edited'!$C$188:$G$189,COLUMN('Reference edited'!$E$188)-COLUMN('Reference edited'!$C$188)+1,0)*(10^-3))</f>
        <v>6.2880839999999987</v>
      </c>
      <c r="AD66" s="207">
        <f>IF(Q66="","",
Q66*VLOOKUP($C$5,'Reference edited'!$C$188:$G$189,COLUMN('Reference edited'!$E$188)-COLUMN('Reference edited'!$C$188)+1,0)*(10^-3))</f>
        <v>6.2880839999999987</v>
      </c>
      <c r="AE66" s="207">
        <f>IF(R66="","",
R66*VLOOKUP($C$5,'Reference edited'!$C$188:$G$189,COLUMN('Reference edited'!$E$188)-COLUMN('Reference edited'!$C$188)+1,0)*(10^-3))</f>
        <v>6.2880839999999987</v>
      </c>
      <c r="AF66" s="207">
        <f>IF(S66="","",
S66*VLOOKUP($C$5,'Reference edited'!$C$188:$G$189,COLUMN('Reference edited'!$E$188)-COLUMN('Reference edited'!$C$188)+1,0)*(10^-3))</f>
        <v>6.2880839999999987</v>
      </c>
      <c r="AG66" s="220">
        <f>IF(T66="","",
T66*VLOOKUP($C$5,'Reference edited'!$C$188:$G$189,COLUMN('Reference edited'!$E$188)-COLUMN('Reference edited'!$C$188)+1,0)*(10^-3))</f>
        <v>6.2880839999999987</v>
      </c>
      <c r="AH66" s="209">
        <f t="shared" ref="AH66" si="22">SUM(V66:AG66)</f>
        <v>75.457007999999988</v>
      </c>
      <c r="AI66" s="206">
        <f>IF(I66="","",
I66*VLOOKUP($C$5,'Reference edited'!$C$188:$G$189,COLUMN('Reference edited'!$F$188)-COLUMN('Reference edited'!$C$188)+1,0)*(10^-3))</f>
        <v>1.1850000000000001E-4</v>
      </c>
      <c r="AJ66" s="207">
        <f>IF(J66="","",
J66*VLOOKUP($C$5,'Reference edited'!$C$188:$G$189,COLUMN('Reference edited'!$F$188)-COLUMN('Reference edited'!$C$188)+1,0)*(10^-3))</f>
        <v>1.1850000000000001E-4</v>
      </c>
      <c r="AK66" s="207">
        <f>IF(K66="","",
K66*VLOOKUP($C$5,'Reference edited'!$C$188:$G$189,COLUMN('Reference edited'!$F$188)-COLUMN('Reference edited'!$C$188)+1,0)*(10^-3))</f>
        <v>1.1850000000000001E-4</v>
      </c>
      <c r="AL66" s="207">
        <f>IF(L66="","",
L66*VLOOKUP($C$5,'Reference edited'!$C$188:$G$189,COLUMN('Reference edited'!$F$188)-COLUMN('Reference edited'!$C$188)+1,0)*(10^-3))</f>
        <v>1.1850000000000001E-4</v>
      </c>
      <c r="AM66" s="207">
        <f>IF(M66="","",
M66*VLOOKUP($C$5,'Reference edited'!$C$188:$G$189,COLUMN('Reference edited'!$F$188)-COLUMN('Reference edited'!$C$188)+1,0)*(10^-3))</f>
        <v>1.1850000000000001E-4</v>
      </c>
      <c r="AN66" s="207">
        <f>IF(N66="","",
N66*VLOOKUP($C$5,'Reference edited'!$C$188:$G$189,COLUMN('Reference edited'!$F$188)-COLUMN('Reference edited'!$C$188)+1,0)*(10^-3))</f>
        <v>1.1850000000000001E-4</v>
      </c>
      <c r="AO66" s="207">
        <f>IF(O66="","",
O66*VLOOKUP($C$5,'Reference edited'!$C$188:$G$189,COLUMN('Reference edited'!$F$188)-COLUMN('Reference edited'!$C$188)+1,0)*(10^-3))</f>
        <v>1.1850000000000001E-4</v>
      </c>
      <c r="AP66" s="207">
        <f>IF(P66="","",
P66*VLOOKUP($C$5,'Reference edited'!$C$188:$G$189,COLUMN('Reference edited'!$F$188)-COLUMN('Reference edited'!$C$188)+1,0)*(10^-3))</f>
        <v>1.1850000000000001E-4</v>
      </c>
      <c r="AQ66" s="207">
        <f>IF(Q66="","",
Q66*VLOOKUP($C$5,'Reference edited'!$C$188:$G$189,COLUMN('Reference edited'!$F$188)-COLUMN('Reference edited'!$C$188)+1,0)*(10^-3))</f>
        <v>1.1850000000000001E-4</v>
      </c>
      <c r="AR66" s="207">
        <f>IF(R66="","",
R66*VLOOKUP($C$5,'Reference edited'!$C$188:$G$189,COLUMN('Reference edited'!$F$188)-COLUMN('Reference edited'!$C$188)+1,0)*(10^-3))</f>
        <v>1.1850000000000001E-4</v>
      </c>
      <c r="AS66" s="207">
        <f>IF(S66="","",
S66*VLOOKUP($C$5,'Reference edited'!$C$188:$G$189,COLUMN('Reference edited'!$F$188)-COLUMN('Reference edited'!$C$188)+1,0)*(10^-3))</f>
        <v>1.1850000000000001E-4</v>
      </c>
      <c r="AT66" s="220">
        <f>IF(T66="","",
T66*VLOOKUP($C$5,'Reference edited'!$C$188:$G$189,COLUMN('Reference edited'!$F$188)-COLUMN('Reference edited'!$C$188)+1,0)*(10^-3))</f>
        <v>1.1850000000000001E-4</v>
      </c>
      <c r="AU66" s="209">
        <f t="shared" ref="AU66" si="23">SUM(AI66:AT66)</f>
        <v>1.4220000000000005E-3</v>
      </c>
      <c r="AV66" s="206">
        <f>IF(I66="","",
I66*VLOOKUP($C$5,'Reference edited'!$C$188:$G$189,COLUMN('Reference edited'!$G$188)-COLUMN('Reference edited'!$C$188)+1,0)*(10^-3))</f>
        <v>1.185E-5</v>
      </c>
      <c r="AW66" s="207">
        <f>IF(J66="","",
J66*VLOOKUP($C$5,'Reference edited'!$C$188:$G$189,COLUMN('Reference edited'!$G$188)-COLUMN('Reference edited'!$C$188)+1,0)*(10^-3))</f>
        <v>1.185E-5</v>
      </c>
      <c r="AX66" s="207">
        <f>IF(K66="","",
K66*VLOOKUP($C$5,'Reference edited'!$C$188:$G$189,COLUMN('Reference edited'!$G$188)-COLUMN('Reference edited'!$C$188)+1,0)*(10^-3))</f>
        <v>1.185E-5</v>
      </c>
      <c r="AY66" s="207">
        <f>IF(L66="","",
L66*VLOOKUP($C$5,'Reference edited'!$C$188:$G$189,COLUMN('Reference edited'!$G$188)-COLUMN('Reference edited'!$C$188)+1,0)*(10^-3))</f>
        <v>1.185E-5</v>
      </c>
      <c r="AZ66" s="207">
        <f>IF(M66="","",
M66*VLOOKUP($C$5,'Reference edited'!$C$188:$G$189,COLUMN('Reference edited'!$G$188)-COLUMN('Reference edited'!$C$188)+1,0)*(10^-3))</f>
        <v>1.185E-5</v>
      </c>
      <c r="BA66" s="207">
        <f>IF(N66="","",
N66*VLOOKUP($C$5,'Reference edited'!$C$188:$G$189,COLUMN('Reference edited'!$G$188)-COLUMN('Reference edited'!$C$188)+1,0)*(10^-3))</f>
        <v>1.185E-5</v>
      </c>
      <c r="BB66" s="207">
        <f>IF(O66="","",
O66*VLOOKUP($C$5,'Reference edited'!$C$188:$G$189,COLUMN('Reference edited'!$G$188)-COLUMN('Reference edited'!$C$188)+1,0)*(10^-3))</f>
        <v>1.185E-5</v>
      </c>
      <c r="BC66" s="207">
        <f>IF(P66="","",
P66*VLOOKUP($C$5,'Reference edited'!$C$188:$G$189,COLUMN('Reference edited'!$G$188)-COLUMN('Reference edited'!$C$188)+1,0)*(10^-3))</f>
        <v>1.185E-5</v>
      </c>
      <c r="BD66" s="207">
        <f>IF(Q66="","",
Q66*VLOOKUP($C$5,'Reference edited'!$C$188:$G$189,COLUMN('Reference edited'!$G$188)-COLUMN('Reference edited'!$C$188)+1,0)*(10^-3))</f>
        <v>1.185E-5</v>
      </c>
      <c r="BE66" s="207">
        <f>IF(R66="","",
R66*VLOOKUP($C$5,'Reference edited'!$C$188:$G$189,COLUMN('Reference edited'!$G$188)-COLUMN('Reference edited'!$C$188)+1,0)*(10^-3))</f>
        <v>1.185E-5</v>
      </c>
      <c r="BF66" s="207">
        <f>IF(S66="","",
S66*VLOOKUP($C$5,'Reference edited'!$C$188:$G$189,COLUMN('Reference edited'!$G$188)-COLUMN('Reference edited'!$C$188)+1,0)*(10^-3))</f>
        <v>1.185E-5</v>
      </c>
      <c r="BG66" s="220">
        <f>IF(T66="","",
T66*VLOOKUP($C$5,'Reference edited'!$C$188:$G$189,COLUMN('Reference edited'!$G$188)-COLUMN('Reference edited'!$C$188)+1,0)*(10^-3))</f>
        <v>1.185E-5</v>
      </c>
      <c r="BH66" s="209">
        <f t="shared" ref="BH66" si="24">SUM(AV66:BG66)</f>
        <v>1.4220000000000001E-4</v>
      </c>
    </row>
    <row r="67" spans="2:60" ht="17.25" customHeight="1" x14ac:dyDescent="0.3">
      <c r="B67" s="743"/>
      <c r="C67" s="721"/>
      <c r="D67" s="722"/>
      <c r="E67" s="859" t="s">
        <v>710</v>
      </c>
      <c r="F67" s="424" t="str">
        <f>IF($E67="","",'Reference edited'!$B$185)</f>
        <v>Steam and Heat</v>
      </c>
      <c r="G67" s="23"/>
      <c r="H67" s="309" t="str">
        <f t="shared" ref="H67:H75" si="25">IF($F67="","","GJ")</f>
        <v>GJ</v>
      </c>
      <c r="I67" s="415">
        <v>200</v>
      </c>
      <c r="J67" s="118">
        <v>200</v>
      </c>
      <c r="K67" s="118">
        <v>200</v>
      </c>
      <c r="L67" s="118">
        <v>200</v>
      </c>
      <c r="M67" s="118">
        <v>200</v>
      </c>
      <c r="N67" s="118">
        <v>200</v>
      </c>
      <c r="O67" s="114">
        <v>200</v>
      </c>
      <c r="P67" s="114">
        <v>200</v>
      </c>
      <c r="Q67" s="114">
        <v>200</v>
      </c>
      <c r="R67" s="114">
        <v>200</v>
      </c>
      <c r="S67" s="114">
        <v>200</v>
      </c>
      <c r="T67" s="115">
        <v>200</v>
      </c>
      <c r="U67" s="189">
        <f t="shared" si="0"/>
        <v>2400</v>
      </c>
      <c r="V67" s="212">
        <f>IF(I67="","",
I67*VLOOKUP($C$5,'Reference edited'!$C$188:$G$189,COLUMN('Reference edited'!$E$188)-COLUMN('Reference edited'!$C$188)+1,0)*(10^-3))</f>
        <v>12.576167999999997</v>
      </c>
      <c r="W67" s="197">
        <f>IF(J67="","",
J67*VLOOKUP($C$5,'Reference edited'!$C$188:$G$189,COLUMN('Reference edited'!$E$188)-COLUMN('Reference edited'!$C$188)+1,0)*(10^-3))</f>
        <v>12.576167999999997</v>
      </c>
      <c r="X67" s="197">
        <f>IF(K67="","",
K67*VLOOKUP($C$5,'Reference edited'!$C$188:$G$189,COLUMN('Reference edited'!$E$188)-COLUMN('Reference edited'!$C$188)+1,0)*(10^-3))</f>
        <v>12.576167999999997</v>
      </c>
      <c r="Y67" s="197">
        <f>IF(L67="","",
L67*VLOOKUP($C$5,'Reference edited'!$C$188:$G$189,COLUMN('Reference edited'!$E$188)-COLUMN('Reference edited'!$C$188)+1,0)*(10^-3))</f>
        <v>12.576167999999997</v>
      </c>
      <c r="Z67" s="197">
        <f>IF(M67="","",
M67*VLOOKUP($C$5,'Reference edited'!$C$188:$G$189,COLUMN('Reference edited'!$E$188)-COLUMN('Reference edited'!$C$188)+1,0)*(10^-3))</f>
        <v>12.576167999999997</v>
      </c>
      <c r="AA67" s="197">
        <f>IF(N67="","",
N67*VLOOKUP($C$5,'Reference edited'!$C$188:$G$189,COLUMN('Reference edited'!$E$188)-COLUMN('Reference edited'!$C$188)+1,0)*(10^-3))</f>
        <v>12.576167999999997</v>
      </c>
      <c r="AB67" s="197">
        <f>IF(O67="","",
O67*VLOOKUP($C$5,'Reference edited'!$C$188:$G$189,COLUMN('Reference edited'!$E$188)-COLUMN('Reference edited'!$C$188)+1,0)*(10^-3))</f>
        <v>12.576167999999997</v>
      </c>
      <c r="AC67" s="197">
        <f>IF(P67="","",
P67*VLOOKUP($C$5,'Reference edited'!$C$188:$G$189,COLUMN('Reference edited'!$E$188)-COLUMN('Reference edited'!$C$188)+1,0)*(10^-3))</f>
        <v>12.576167999999997</v>
      </c>
      <c r="AD67" s="197">
        <f>IF(Q67="","",
Q67*VLOOKUP($C$5,'Reference edited'!$C$188:$G$189,COLUMN('Reference edited'!$E$188)-COLUMN('Reference edited'!$C$188)+1,0)*(10^-3))</f>
        <v>12.576167999999997</v>
      </c>
      <c r="AE67" s="197">
        <f>IF(R67="","",
R67*VLOOKUP($C$5,'Reference edited'!$C$188:$G$189,COLUMN('Reference edited'!$E$188)-COLUMN('Reference edited'!$C$188)+1,0)*(10^-3))</f>
        <v>12.576167999999997</v>
      </c>
      <c r="AF67" s="197">
        <f>IF(S67="","",
S67*VLOOKUP($C$5,'Reference edited'!$C$188:$G$189,COLUMN('Reference edited'!$E$188)-COLUMN('Reference edited'!$C$188)+1,0)*(10^-3))</f>
        <v>12.576167999999997</v>
      </c>
      <c r="AG67" s="222">
        <f>IF(T67="","",
T67*VLOOKUP($C$5,'Reference edited'!$C$188:$G$189,COLUMN('Reference edited'!$E$188)-COLUMN('Reference edited'!$C$188)+1,0)*(10^-3))</f>
        <v>12.576167999999997</v>
      </c>
      <c r="AH67" s="193">
        <f t="shared" ref="AH67:AH75" si="26">SUM(V67:AG67)</f>
        <v>150.91401599999998</v>
      </c>
      <c r="AI67" s="212">
        <f>IF(I67="","",
I67*VLOOKUP($C$5,'Reference edited'!$C$188:$G$189,COLUMN('Reference edited'!$F$188)-COLUMN('Reference edited'!$C$188)+1,0)*(10^-3))</f>
        <v>2.3700000000000001E-4</v>
      </c>
      <c r="AJ67" s="197">
        <f>IF(J67="","",
J67*VLOOKUP($C$5,'Reference edited'!$C$188:$G$189,COLUMN('Reference edited'!$F$188)-COLUMN('Reference edited'!$C$188)+1,0)*(10^-3))</f>
        <v>2.3700000000000001E-4</v>
      </c>
      <c r="AK67" s="197">
        <f>IF(K67="","",
K67*VLOOKUP($C$5,'Reference edited'!$C$188:$G$189,COLUMN('Reference edited'!$F$188)-COLUMN('Reference edited'!$C$188)+1,0)*(10^-3))</f>
        <v>2.3700000000000001E-4</v>
      </c>
      <c r="AL67" s="197">
        <f>IF(L67="","",
L67*VLOOKUP($C$5,'Reference edited'!$C$188:$G$189,COLUMN('Reference edited'!$F$188)-COLUMN('Reference edited'!$C$188)+1,0)*(10^-3))</f>
        <v>2.3700000000000001E-4</v>
      </c>
      <c r="AM67" s="197">
        <f>IF(M67="","",
M67*VLOOKUP($C$5,'Reference edited'!$C$188:$G$189,COLUMN('Reference edited'!$F$188)-COLUMN('Reference edited'!$C$188)+1,0)*(10^-3))</f>
        <v>2.3700000000000001E-4</v>
      </c>
      <c r="AN67" s="197">
        <f>IF(N67="","",
N67*VLOOKUP($C$5,'Reference edited'!$C$188:$G$189,COLUMN('Reference edited'!$F$188)-COLUMN('Reference edited'!$C$188)+1,0)*(10^-3))</f>
        <v>2.3700000000000001E-4</v>
      </c>
      <c r="AO67" s="197">
        <f>IF(O67="","",
O67*VLOOKUP($C$5,'Reference edited'!$C$188:$G$189,COLUMN('Reference edited'!$F$188)-COLUMN('Reference edited'!$C$188)+1,0)*(10^-3))</f>
        <v>2.3700000000000001E-4</v>
      </c>
      <c r="AP67" s="197">
        <f>IF(P67="","",
P67*VLOOKUP($C$5,'Reference edited'!$C$188:$G$189,COLUMN('Reference edited'!$F$188)-COLUMN('Reference edited'!$C$188)+1,0)*(10^-3))</f>
        <v>2.3700000000000001E-4</v>
      </c>
      <c r="AQ67" s="197">
        <f>IF(Q67="","",
Q67*VLOOKUP($C$5,'Reference edited'!$C$188:$G$189,COLUMN('Reference edited'!$F$188)-COLUMN('Reference edited'!$C$188)+1,0)*(10^-3))</f>
        <v>2.3700000000000001E-4</v>
      </c>
      <c r="AR67" s="197">
        <f>IF(R67="","",
R67*VLOOKUP($C$5,'Reference edited'!$C$188:$G$189,COLUMN('Reference edited'!$F$188)-COLUMN('Reference edited'!$C$188)+1,0)*(10^-3))</f>
        <v>2.3700000000000001E-4</v>
      </c>
      <c r="AS67" s="197">
        <f>IF(S67="","",
S67*VLOOKUP($C$5,'Reference edited'!$C$188:$G$189,COLUMN('Reference edited'!$F$188)-COLUMN('Reference edited'!$C$188)+1,0)*(10^-3))</f>
        <v>2.3700000000000001E-4</v>
      </c>
      <c r="AT67" s="222">
        <f>IF(T67="","",
T67*VLOOKUP($C$5,'Reference edited'!$C$188:$G$189,COLUMN('Reference edited'!$F$188)-COLUMN('Reference edited'!$C$188)+1,0)*(10^-3))</f>
        <v>2.3700000000000001E-4</v>
      </c>
      <c r="AU67" s="199">
        <f t="shared" ref="AU67:AU75" si="27">SUM(AI67:AT67)</f>
        <v>2.844000000000001E-3</v>
      </c>
      <c r="AV67" s="212">
        <f>IF(I67="","",
I67*VLOOKUP($C$5,'Reference edited'!$C$188:$G$189,COLUMN('Reference edited'!$G$188)-COLUMN('Reference edited'!$C$188)+1,0)*(10^-3))</f>
        <v>2.37E-5</v>
      </c>
      <c r="AW67" s="197">
        <f>IF(J67="","",
J67*VLOOKUP($C$5,'Reference edited'!$C$188:$G$189,COLUMN('Reference edited'!$G$188)-COLUMN('Reference edited'!$C$188)+1,0)*(10^-3))</f>
        <v>2.37E-5</v>
      </c>
      <c r="AX67" s="197">
        <f>IF(K67="","",
K67*VLOOKUP($C$5,'Reference edited'!$C$188:$G$189,COLUMN('Reference edited'!$G$188)-COLUMN('Reference edited'!$C$188)+1,0)*(10^-3))</f>
        <v>2.37E-5</v>
      </c>
      <c r="AY67" s="197">
        <f>IF(L67="","",
L67*VLOOKUP($C$5,'Reference edited'!$C$188:$G$189,COLUMN('Reference edited'!$G$188)-COLUMN('Reference edited'!$C$188)+1,0)*(10^-3))</f>
        <v>2.37E-5</v>
      </c>
      <c r="AZ67" s="197">
        <f>IF(M67="","",
M67*VLOOKUP($C$5,'Reference edited'!$C$188:$G$189,COLUMN('Reference edited'!$G$188)-COLUMN('Reference edited'!$C$188)+1,0)*(10^-3))</f>
        <v>2.37E-5</v>
      </c>
      <c r="BA67" s="197">
        <f>IF(N67="","",
N67*VLOOKUP($C$5,'Reference edited'!$C$188:$G$189,COLUMN('Reference edited'!$G$188)-COLUMN('Reference edited'!$C$188)+1,0)*(10^-3))</f>
        <v>2.37E-5</v>
      </c>
      <c r="BB67" s="197">
        <f>IF(O67="","",
O67*VLOOKUP($C$5,'Reference edited'!$C$188:$G$189,COLUMN('Reference edited'!$G$188)-COLUMN('Reference edited'!$C$188)+1,0)*(10^-3))</f>
        <v>2.37E-5</v>
      </c>
      <c r="BC67" s="197">
        <f>IF(P67="","",
P67*VLOOKUP($C$5,'Reference edited'!$C$188:$G$189,COLUMN('Reference edited'!$G$188)-COLUMN('Reference edited'!$C$188)+1,0)*(10^-3))</f>
        <v>2.37E-5</v>
      </c>
      <c r="BD67" s="197">
        <f>IF(Q67="","",
Q67*VLOOKUP($C$5,'Reference edited'!$C$188:$G$189,COLUMN('Reference edited'!$G$188)-COLUMN('Reference edited'!$C$188)+1,0)*(10^-3))</f>
        <v>2.37E-5</v>
      </c>
      <c r="BE67" s="197">
        <f>IF(R67="","",
R67*VLOOKUP($C$5,'Reference edited'!$C$188:$G$189,COLUMN('Reference edited'!$G$188)-COLUMN('Reference edited'!$C$188)+1,0)*(10^-3))</f>
        <v>2.37E-5</v>
      </c>
      <c r="BF67" s="197">
        <f>IF(S67="","",
S67*VLOOKUP($C$5,'Reference edited'!$C$188:$G$189,COLUMN('Reference edited'!$G$188)-COLUMN('Reference edited'!$C$188)+1,0)*(10^-3))</f>
        <v>2.37E-5</v>
      </c>
      <c r="BG67" s="222">
        <f>IF(T67="","",
T67*VLOOKUP($C$5,'Reference edited'!$C$188:$G$189,COLUMN('Reference edited'!$G$188)-COLUMN('Reference edited'!$C$188)+1,0)*(10^-3))</f>
        <v>2.37E-5</v>
      </c>
      <c r="BH67" s="193">
        <f t="shared" ref="BH67:BH75" si="28">SUM(AV67:BG67)</f>
        <v>2.8440000000000003E-4</v>
      </c>
    </row>
    <row r="68" spans="2:60" ht="17.25" customHeight="1" x14ac:dyDescent="0.3">
      <c r="B68" s="743"/>
      <c r="C68" s="721"/>
      <c r="D68" s="722"/>
      <c r="E68" s="859"/>
      <c r="F68" s="424" t="str">
        <f>IF($E68="","",'Reference edited'!$B$185)</f>
        <v/>
      </c>
      <c r="G68" s="24"/>
      <c r="H68" s="309" t="str">
        <f t="shared" si="25"/>
        <v/>
      </c>
      <c r="I68" s="415"/>
      <c r="J68" s="118"/>
      <c r="K68" s="118"/>
      <c r="L68" s="118"/>
      <c r="M68" s="118"/>
      <c r="N68" s="118"/>
      <c r="O68" s="114"/>
      <c r="P68" s="114"/>
      <c r="Q68" s="114"/>
      <c r="R68" s="114"/>
      <c r="S68" s="114"/>
      <c r="T68" s="115"/>
      <c r="U68" s="189">
        <f t="shared" si="0"/>
        <v>0</v>
      </c>
      <c r="V68" s="212" t="str">
        <f>IF(I68="","",
I68*VLOOKUP($C$5,'Reference edited'!$C$188:$G$189,COLUMN('Reference edited'!$E$188)-COLUMN('Reference edited'!$C$188)+1,0)*(10^-3))</f>
        <v/>
      </c>
      <c r="W68" s="197" t="str">
        <f>IF(J68="","",
J68*VLOOKUP($C$5,'Reference edited'!$C$188:$G$189,COLUMN('Reference edited'!$E$188)-COLUMN('Reference edited'!$C$188)+1,0)*(10^-3))</f>
        <v/>
      </c>
      <c r="X68" s="197" t="str">
        <f>IF(K68="","",
K68*VLOOKUP($C$5,'Reference edited'!$C$188:$G$189,COLUMN('Reference edited'!$E$188)-COLUMN('Reference edited'!$C$188)+1,0)*(10^-3))</f>
        <v/>
      </c>
      <c r="Y68" s="197" t="str">
        <f>IF(L68="","",
L68*VLOOKUP($C$5,'Reference edited'!$C$188:$G$189,COLUMN('Reference edited'!$E$188)-COLUMN('Reference edited'!$C$188)+1,0)*(10^-3))</f>
        <v/>
      </c>
      <c r="Z68" s="197" t="str">
        <f>IF(M68="","",
M68*VLOOKUP($C$5,'Reference edited'!$C$188:$G$189,COLUMN('Reference edited'!$E$188)-COLUMN('Reference edited'!$C$188)+1,0)*(10^-3))</f>
        <v/>
      </c>
      <c r="AA68" s="197" t="str">
        <f>IF(N68="","",
N68*VLOOKUP($C$5,'Reference edited'!$C$188:$G$189,COLUMN('Reference edited'!$E$188)-COLUMN('Reference edited'!$C$188)+1,0)*(10^-3))</f>
        <v/>
      </c>
      <c r="AB68" s="197" t="str">
        <f>IF(O68="","",
O68*VLOOKUP($C$5,'Reference edited'!$C$188:$G$189,COLUMN('Reference edited'!$E$188)-COLUMN('Reference edited'!$C$188)+1,0)*(10^-3))</f>
        <v/>
      </c>
      <c r="AC68" s="197" t="str">
        <f>IF(P68="","",
P68*VLOOKUP($C$5,'Reference edited'!$C$188:$G$189,COLUMN('Reference edited'!$E$188)-COLUMN('Reference edited'!$C$188)+1,0)*(10^-3))</f>
        <v/>
      </c>
      <c r="AD68" s="197" t="str">
        <f>IF(Q68="","",
Q68*VLOOKUP($C$5,'Reference edited'!$C$188:$G$189,COLUMN('Reference edited'!$E$188)-COLUMN('Reference edited'!$C$188)+1,0)*(10^-3))</f>
        <v/>
      </c>
      <c r="AE68" s="197" t="str">
        <f>IF(R68="","",
R68*VLOOKUP($C$5,'Reference edited'!$C$188:$G$189,COLUMN('Reference edited'!$E$188)-COLUMN('Reference edited'!$C$188)+1,0)*(10^-3))</f>
        <v/>
      </c>
      <c r="AF68" s="197" t="str">
        <f>IF(S68="","",
S68*VLOOKUP($C$5,'Reference edited'!$C$188:$G$189,COLUMN('Reference edited'!$E$188)-COLUMN('Reference edited'!$C$188)+1,0)*(10^-3))</f>
        <v/>
      </c>
      <c r="AG68" s="222" t="str">
        <f>IF(T68="","",
T68*VLOOKUP($C$5,'Reference edited'!$C$188:$G$189,COLUMN('Reference edited'!$E$188)-COLUMN('Reference edited'!$C$188)+1,0)*(10^-3))</f>
        <v/>
      </c>
      <c r="AH68" s="193">
        <f t="shared" si="26"/>
        <v>0</v>
      </c>
      <c r="AI68" s="212" t="str">
        <f>IF(I68="","",
I68*VLOOKUP($C$5,'Reference edited'!$C$188:$G$189,COLUMN('Reference edited'!$F$188)-COLUMN('Reference edited'!$C$188)+1,0)*(10^-3))</f>
        <v/>
      </c>
      <c r="AJ68" s="197" t="str">
        <f>IF(J68="","",
J68*VLOOKUP($C$5,'Reference edited'!$C$188:$G$189,COLUMN('Reference edited'!$F$188)-COLUMN('Reference edited'!$C$188)+1,0)*(10^-3))</f>
        <v/>
      </c>
      <c r="AK68" s="197" t="str">
        <f>IF(K68="","",
K68*VLOOKUP($C$5,'Reference edited'!$C$188:$G$189,COLUMN('Reference edited'!$F$188)-COLUMN('Reference edited'!$C$188)+1,0)*(10^-3))</f>
        <v/>
      </c>
      <c r="AL68" s="197" t="str">
        <f>IF(L68="","",
L68*VLOOKUP($C$5,'Reference edited'!$C$188:$G$189,COLUMN('Reference edited'!$F$188)-COLUMN('Reference edited'!$C$188)+1,0)*(10^-3))</f>
        <v/>
      </c>
      <c r="AM68" s="197" t="str">
        <f>IF(M68="","",
M68*VLOOKUP($C$5,'Reference edited'!$C$188:$G$189,COLUMN('Reference edited'!$F$188)-COLUMN('Reference edited'!$C$188)+1,0)*(10^-3))</f>
        <v/>
      </c>
      <c r="AN68" s="197" t="str">
        <f>IF(N68="","",
N68*VLOOKUP($C$5,'Reference edited'!$C$188:$G$189,COLUMN('Reference edited'!$F$188)-COLUMN('Reference edited'!$C$188)+1,0)*(10^-3))</f>
        <v/>
      </c>
      <c r="AO68" s="197" t="str">
        <f>IF(O68="","",
O68*VLOOKUP($C$5,'Reference edited'!$C$188:$G$189,COLUMN('Reference edited'!$F$188)-COLUMN('Reference edited'!$C$188)+1,0)*(10^-3))</f>
        <v/>
      </c>
      <c r="AP68" s="197" t="str">
        <f>IF(P68="","",
P68*VLOOKUP($C$5,'Reference edited'!$C$188:$G$189,COLUMN('Reference edited'!$F$188)-COLUMN('Reference edited'!$C$188)+1,0)*(10^-3))</f>
        <v/>
      </c>
      <c r="AQ68" s="197" t="str">
        <f>IF(Q68="","",
Q68*VLOOKUP($C$5,'Reference edited'!$C$188:$G$189,COLUMN('Reference edited'!$F$188)-COLUMN('Reference edited'!$C$188)+1,0)*(10^-3))</f>
        <v/>
      </c>
      <c r="AR68" s="197" t="str">
        <f>IF(R68="","",
R68*VLOOKUP($C$5,'Reference edited'!$C$188:$G$189,COLUMN('Reference edited'!$F$188)-COLUMN('Reference edited'!$C$188)+1,0)*(10^-3))</f>
        <v/>
      </c>
      <c r="AS68" s="197" t="str">
        <f>IF(S68="","",
S68*VLOOKUP($C$5,'Reference edited'!$C$188:$G$189,COLUMN('Reference edited'!$F$188)-COLUMN('Reference edited'!$C$188)+1,0)*(10^-3))</f>
        <v/>
      </c>
      <c r="AT68" s="222" t="str">
        <f>IF(T68="","",
T68*VLOOKUP($C$5,'Reference edited'!$C$188:$G$189,COLUMN('Reference edited'!$F$188)-COLUMN('Reference edited'!$C$188)+1,0)*(10^-3))</f>
        <v/>
      </c>
      <c r="AU68" s="199">
        <f t="shared" si="27"/>
        <v>0</v>
      </c>
      <c r="AV68" s="212" t="str">
        <f>IF(I68="","",
I68*VLOOKUP($C$5,'Reference edited'!$C$188:$G$189,COLUMN('Reference edited'!$G$188)-COLUMN('Reference edited'!$C$188)+1,0)*(10^-3))</f>
        <v/>
      </c>
      <c r="AW68" s="197" t="str">
        <f>IF(J68="","",
J68*VLOOKUP($C$5,'Reference edited'!$C$188:$G$189,COLUMN('Reference edited'!$G$188)-COLUMN('Reference edited'!$C$188)+1,0)*(10^-3))</f>
        <v/>
      </c>
      <c r="AX68" s="197" t="str">
        <f>IF(K68="","",
K68*VLOOKUP($C$5,'Reference edited'!$C$188:$G$189,COLUMN('Reference edited'!$G$188)-COLUMN('Reference edited'!$C$188)+1,0)*(10^-3))</f>
        <v/>
      </c>
      <c r="AY68" s="197" t="str">
        <f>IF(L68="","",
L68*VLOOKUP($C$5,'Reference edited'!$C$188:$G$189,COLUMN('Reference edited'!$G$188)-COLUMN('Reference edited'!$C$188)+1,0)*(10^-3))</f>
        <v/>
      </c>
      <c r="AZ68" s="197" t="str">
        <f>IF(M68="","",
M68*VLOOKUP($C$5,'Reference edited'!$C$188:$G$189,COLUMN('Reference edited'!$G$188)-COLUMN('Reference edited'!$C$188)+1,0)*(10^-3))</f>
        <v/>
      </c>
      <c r="BA68" s="197" t="str">
        <f>IF(N68="","",
N68*VLOOKUP($C$5,'Reference edited'!$C$188:$G$189,COLUMN('Reference edited'!$G$188)-COLUMN('Reference edited'!$C$188)+1,0)*(10^-3))</f>
        <v/>
      </c>
      <c r="BB68" s="197" t="str">
        <f>IF(O68="","",
O68*VLOOKUP($C$5,'Reference edited'!$C$188:$G$189,COLUMN('Reference edited'!$G$188)-COLUMN('Reference edited'!$C$188)+1,0)*(10^-3))</f>
        <v/>
      </c>
      <c r="BC68" s="197" t="str">
        <f>IF(P68="","",
P68*VLOOKUP($C$5,'Reference edited'!$C$188:$G$189,COLUMN('Reference edited'!$G$188)-COLUMN('Reference edited'!$C$188)+1,0)*(10^-3))</f>
        <v/>
      </c>
      <c r="BD68" s="197" t="str">
        <f>IF(Q68="","",
Q68*VLOOKUP($C$5,'Reference edited'!$C$188:$G$189,COLUMN('Reference edited'!$G$188)-COLUMN('Reference edited'!$C$188)+1,0)*(10^-3))</f>
        <v/>
      </c>
      <c r="BE68" s="197" t="str">
        <f>IF(R68="","",
R68*VLOOKUP($C$5,'Reference edited'!$C$188:$G$189,COLUMN('Reference edited'!$G$188)-COLUMN('Reference edited'!$C$188)+1,0)*(10^-3))</f>
        <v/>
      </c>
      <c r="BF68" s="197" t="str">
        <f>IF(S68="","",
S68*VLOOKUP($C$5,'Reference edited'!$C$188:$G$189,COLUMN('Reference edited'!$G$188)-COLUMN('Reference edited'!$C$188)+1,0)*(10^-3))</f>
        <v/>
      </c>
      <c r="BG68" s="222" t="str">
        <f>IF(T68="","",
T68*VLOOKUP($C$5,'Reference edited'!$C$188:$G$189,COLUMN('Reference edited'!$G$188)-COLUMN('Reference edited'!$C$188)+1,0)*(10^-3))</f>
        <v/>
      </c>
      <c r="BH68" s="193">
        <f t="shared" si="28"/>
        <v>0</v>
      </c>
    </row>
    <row r="69" spans="2:60" ht="17.25" customHeight="1" x14ac:dyDescent="0.3">
      <c r="B69" s="743"/>
      <c r="C69" s="721"/>
      <c r="D69" s="722"/>
      <c r="E69" s="859"/>
      <c r="F69" s="424" t="str">
        <f>IF($E69="","",'Reference edited'!$B$185)</f>
        <v/>
      </c>
      <c r="G69" s="24"/>
      <c r="H69" s="309" t="str">
        <f t="shared" si="25"/>
        <v/>
      </c>
      <c r="I69" s="113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5"/>
      <c r="U69" s="189">
        <f t="shared" si="0"/>
        <v>0</v>
      </c>
      <c r="V69" s="212" t="str">
        <f>IF(I69="","",
I69*VLOOKUP($C$5,'Reference edited'!$C$188:$G$189,COLUMN('Reference edited'!$E$188)-COLUMN('Reference edited'!$C$188)+1,0)*(10^-3))</f>
        <v/>
      </c>
      <c r="W69" s="197" t="str">
        <f>IF(J69="","",
J69*VLOOKUP($C$5,'Reference edited'!$C$188:$G$189,COLUMN('Reference edited'!$E$188)-COLUMN('Reference edited'!$C$188)+1,0)*(10^-3))</f>
        <v/>
      </c>
      <c r="X69" s="197" t="str">
        <f>IF(K69="","",
K69*VLOOKUP($C$5,'Reference edited'!$C$188:$G$189,COLUMN('Reference edited'!$E$188)-COLUMN('Reference edited'!$C$188)+1,0)*(10^-3))</f>
        <v/>
      </c>
      <c r="Y69" s="197" t="str">
        <f>IF(L69="","",
L69*VLOOKUP($C$5,'Reference edited'!$C$188:$G$189,COLUMN('Reference edited'!$E$188)-COLUMN('Reference edited'!$C$188)+1,0)*(10^-3))</f>
        <v/>
      </c>
      <c r="Z69" s="197" t="str">
        <f>IF(M69="","",
M69*VLOOKUP($C$5,'Reference edited'!$C$188:$G$189,COLUMN('Reference edited'!$E$188)-COLUMN('Reference edited'!$C$188)+1,0)*(10^-3))</f>
        <v/>
      </c>
      <c r="AA69" s="197" t="str">
        <f>IF(N69="","",
N69*VLOOKUP($C$5,'Reference edited'!$C$188:$G$189,COLUMN('Reference edited'!$E$188)-COLUMN('Reference edited'!$C$188)+1,0)*(10^-3))</f>
        <v/>
      </c>
      <c r="AB69" s="197" t="str">
        <f>IF(O69="","",
O69*VLOOKUP($C$5,'Reference edited'!$C$188:$G$189,COLUMN('Reference edited'!$E$188)-COLUMN('Reference edited'!$C$188)+1,0)*(10^-3))</f>
        <v/>
      </c>
      <c r="AC69" s="197" t="str">
        <f>IF(P69="","",
P69*VLOOKUP($C$5,'Reference edited'!$C$188:$G$189,COLUMN('Reference edited'!$E$188)-COLUMN('Reference edited'!$C$188)+1,0)*(10^-3))</f>
        <v/>
      </c>
      <c r="AD69" s="197" t="str">
        <f>IF(Q69="","",
Q69*VLOOKUP($C$5,'Reference edited'!$C$188:$G$189,COLUMN('Reference edited'!$E$188)-COLUMN('Reference edited'!$C$188)+1,0)*(10^-3))</f>
        <v/>
      </c>
      <c r="AE69" s="197" t="str">
        <f>IF(R69="","",
R69*VLOOKUP($C$5,'Reference edited'!$C$188:$G$189,COLUMN('Reference edited'!$E$188)-COLUMN('Reference edited'!$C$188)+1,0)*(10^-3))</f>
        <v/>
      </c>
      <c r="AF69" s="197" t="str">
        <f>IF(S69="","",
S69*VLOOKUP($C$5,'Reference edited'!$C$188:$G$189,COLUMN('Reference edited'!$E$188)-COLUMN('Reference edited'!$C$188)+1,0)*(10^-3))</f>
        <v/>
      </c>
      <c r="AG69" s="222" t="str">
        <f>IF(T69="","",
T69*VLOOKUP($C$5,'Reference edited'!$C$188:$G$189,COLUMN('Reference edited'!$E$188)-COLUMN('Reference edited'!$C$188)+1,0)*(10^-3))</f>
        <v/>
      </c>
      <c r="AH69" s="193">
        <f t="shared" si="26"/>
        <v>0</v>
      </c>
      <c r="AI69" s="212" t="str">
        <f>IF(I69="","",
I69*VLOOKUP($C$5,'Reference edited'!$C$188:$G$189,COLUMN('Reference edited'!$F$188)-COLUMN('Reference edited'!$C$188)+1,0)*(10^-3))</f>
        <v/>
      </c>
      <c r="AJ69" s="197" t="str">
        <f>IF(J69="","",
J69*VLOOKUP($C$5,'Reference edited'!$C$188:$G$189,COLUMN('Reference edited'!$F$188)-COLUMN('Reference edited'!$C$188)+1,0)*(10^-3))</f>
        <v/>
      </c>
      <c r="AK69" s="197" t="str">
        <f>IF(K69="","",
K69*VLOOKUP($C$5,'Reference edited'!$C$188:$G$189,COLUMN('Reference edited'!$F$188)-COLUMN('Reference edited'!$C$188)+1,0)*(10^-3))</f>
        <v/>
      </c>
      <c r="AL69" s="197" t="str">
        <f>IF(L69="","",
L69*VLOOKUP($C$5,'Reference edited'!$C$188:$G$189,COLUMN('Reference edited'!$F$188)-COLUMN('Reference edited'!$C$188)+1,0)*(10^-3))</f>
        <v/>
      </c>
      <c r="AM69" s="197" t="str">
        <f>IF(M69="","",
M69*VLOOKUP($C$5,'Reference edited'!$C$188:$G$189,COLUMN('Reference edited'!$F$188)-COLUMN('Reference edited'!$C$188)+1,0)*(10^-3))</f>
        <v/>
      </c>
      <c r="AN69" s="197" t="str">
        <f>IF(N69="","",
N69*VLOOKUP($C$5,'Reference edited'!$C$188:$G$189,COLUMN('Reference edited'!$F$188)-COLUMN('Reference edited'!$C$188)+1,0)*(10^-3))</f>
        <v/>
      </c>
      <c r="AO69" s="197" t="str">
        <f>IF(O69="","",
O69*VLOOKUP($C$5,'Reference edited'!$C$188:$G$189,COLUMN('Reference edited'!$F$188)-COLUMN('Reference edited'!$C$188)+1,0)*(10^-3))</f>
        <v/>
      </c>
      <c r="AP69" s="197" t="str">
        <f>IF(P69="","",
P69*VLOOKUP($C$5,'Reference edited'!$C$188:$G$189,COLUMN('Reference edited'!$F$188)-COLUMN('Reference edited'!$C$188)+1,0)*(10^-3))</f>
        <v/>
      </c>
      <c r="AQ69" s="197" t="str">
        <f>IF(Q69="","",
Q69*VLOOKUP($C$5,'Reference edited'!$C$188:$G$189,COLUMN('Reference edited'!$F$188)-COLUMN('Reference edited'!$C$188)+1,0)*(10^-3))</f>
        <v/>
      </c>
      <c r="AR69" s="197" t="str">
        <f>IF(R69="","",
R69*VLOOKUP($C$5,'Reference edited'!$C$188:$G$189,COLUMN('Reference edited'!$F$188)-COLUMN('Reference edited'!$C$188)+1,0)*(10^-3))</f>
        <v/>
      </c>
      <c r="AS69" s="197" t="str">
        <f>IF(S69="","",
S69*VLOOKUP($C$5,'Reference edited'!$C$188:$G$189,COLUMN('Reference edited'!$F$188)-COLUMN('Reference edited'!$C$188)+1,0)*(10^-3))</f>
        <v/>
      </c>
      <c r="AT69" s="222" t="str">
        <f>IF(T69="","",
T69*VLOOKUP($C$5,'Reference edited'!$C$188:$G$189,COLUMN('Reference edited'!$F$188)-COLUMN('Reference edited'!$C$188)+1,0)*(10^-3))</f>
        <v/>
      </c>
      <c r="AU69" s="199">
        <f t="shared" si="27"/>
        <v>0</v>
      </c>
      <c r="AV69" s="212" t="str">
        <f>IF(I69="","",
I69*VLOOKUP($C$5,'Reference edited'!$C$188:$G$189,COLUMN('Reference edited'!$G$188)-COLUMN('Reference edited'!$C$188)+1,0)*(10^-3))</f>
        <v/>
      </c>
      <c r="AW69" s="197" t="str">
        <f>IF(J69="","",
J69*VLOOKUP($C$5,'Reference edited'!$C$188:$G$189,COLUMN('Reference edited'!$G$188)-COLUMN('Reference edited'!$C$188)+1,0)*(10^-3))</f>
        <v/>
      </c>
      <c r="AX69" s="197" t="str">
        <f>IF(K69="","",
K69*VLOOKUP($C$5,'Reference edited'!$C$188:$G$189,COLUMN('Reference edited'!$G$188)-COLUMN('Reference edited'!$C$188)+1,0)*(10^-3))</f>
        <v/>
      </c>
      <c r="AY69" s="197" t="str">
        <f>IF(L69="","",
L69*VLOOKUP($C$5,'Reference edited'!$C$188:$G$189,COLUMN('Reference edited'!$G$188)-COLUMN('Reference edited'!$C$188)+1,0)*(10^-3))</f>
        <v/>
      </c>
      <c r="AZ69" s="197" t="str">
        <f>IF(M69="","",
M69*VLOOKUP($C$5,'Reference edited'!$C$188:$G$189,COLUMN('Reference edited'!$G$188)-COLUMN('Reference edited'!$C$188)+1,0)*(10^-3))</f>
        <v/>
      </c>
      <c r="BA69" s="197" t="str">
        <f>IF(N69="","",
N69*VLOOKUP($C$5,'Reference edited'!$C$188:$G$189,COLUMN('Reference edited'!$G$188)-COLUMN('Reference edited'!$C$188)+1,0)*(10^-3))</f>
        <v/>
      </c>
      <c r="BB69" s="197" t="str">
        <f>IF(O69="","",
O69*VLOOKUP($C$5,'Reference edited'!$C$188:$G$189,COLUMN('Reference edited'!$G$188)-COLUMN('Reference edited'!$C$188)+1,0)*(10^-3))</f>
        <v/>
      </c>
      <c r="BC69" s="197" t="str">
        <f>IF(P69="","",
P69*VLOOKUP($C$5,'Reference edited'!$C$188:$G$189,COLUMN('Reference edited'!$G$188)-COLUMN('Reference edited'!$C$188)+1,0)*(10^-3))</f>
        <v/>
      </c>
      <c r="BD69" s="197" t="str">
        <f>IF(Q69="","",
Q69*VLOOKUP($C$5,'Reference edited'!$C$188:$G$189,COLUMN('Reference edited'!$G$188)-COLUMN('Reference edited'!$C$188)+1,0)*(10^-3))</f>
        <v/>
      </c>
      <c r="BE69" s="197" t="str">
        <f>IF(R69="","",
R69*VLOOKUP($C$5,'Reference edited'!$C$188:$G$189,COLUMN('Reference edited'!$G$188)-COLUMN('Reference edited'!$C$188)+1,0)*(10^-3))</f>
        <v/>
      </c>
      <c r="BF69" s="197" t="str">
        <f>IF(S69="","",
S69*VLOOKUP($C$5,'Reference edited'!$C$188:$G$189,COLUMN('Reference edited'!$G$188)-COLUMN('Reference edited'!$C$188)+1,0)*(10^-3))</f>
        <v/>
      </c>
      <c r="BG69" s="222" t="str">
        <f>IF(T69="","",
T69*VLOOKUP($C$5,'Reference edited'!$C$188:$G$189,COLUMN('Reference edited'!$G$188)-COLUMN('Reference edited'!$C$188)+1,0)*(10^-3))</f>
        <v/>
      </c>
      <c r="BH69" s="193">
        <f t="shared" si="28"/>
        <v>0</v>
      </c>
    </row>
    <row r="70" spans="2:60" ht="17.25" customHeight="1" x14ac:dyDescent="0.3">
      <c r="B70" s="743"/>
      <c r="C70" s="721"/>
      <c r="D70" s="722"/>
      <c r="E70" s="111"/>
      <c r="F70" s="424" t="str">
        <f>IF($E70="","",'Reference edited'!$B$185)</f>
        <v/>
      </c>
      <c r="G70" s="24"/>
      <c r="H70" s="309" t="str">
        <f t="shared" si="25"/>
        <v/>
      </c>
      <c r="I70" s="113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5"/>
      <c r="U70" s="189">
        <f t="shared" si="0"/>
        <v>0</v>
      </c>
      <c r="V70" s="212" t="str">
        <f>IF(I70="","",
I70*VLOOKUP($C$5,'Reference edited'!$C$188:$G$189,COLUMN('Reference edited'!$E$188)-COLUMN('Reference edited'!$C$188)+1,0)*(10^-3))</f>
        <v/>
      </c>
      <c r="W70" s="197" t="str">
        <f>IF(J70="","",
J70*VLOOKUP($C$5,'Reference edited'!$C$188:$G$189,COLUMN('Reference edited'!$E$188)-COLUMN('Reference edited'!$C$188)+1,0)*(10^-3))</f>
        <v/>
      </c>
      <c r="X70" s="197" t="str">
        <f>IF(K70="","",
K70*VLOOKUP($C$5,'Reference edited'!$C$188:$G$189,COLUMN('Reference edited'!$E$188)-COLUMN('Reference edited'!$C$188)+1,0)*(10^-3))</f>
        <v/>
      </c>
      <c r="Y70" s="197" t="str">
        <f>IF(L70="","",
L70*VLOOKUP($C$5,'Reference edited'!$C$188:$G$189,COLUMN('Reference edited'!$E$188)-COLUMN('Reference edited'!$C$188)+1,0)*(10^-3))</f>
        <v/>
      </c>
      <c r="Z70" s="197" t="str">
        <f>IF(M70="","",
M70*VLOOKUP($C$5,'Reference edited'!$C$188:$G$189,COLUMN('Reference edited'!$E$188)-COLUMN('Reference edited'!$C$188)+1,0)*(10^-3))</f>
        <v/>
      </c>
      <c r="AA70" s="197" t="str">
        <f>IF(N70="","",
N70*VLOOKUP($C$5,'Reference edited'!$C$188:$G$189,COLUMN('Reference edited'!$E$188)-COLUMN('Reference edited'!$C$188)+1,0)*(10^-3))</f>
        <v/>
      </c>
      <c r="AB70" s="197" t="str">
        <f>IF(O70="","",
O70*VLOOKUP($C$5,'Reference edited'!$C$188:$G$189,COLUMN('Reference edited'!$E$188)-COLUMN('Reference edited'!$C$188)+1,0)*(10^-3))</f>
        <v/>
      </c>
      <c r="AC70" s="197" t="str">
        <f>IF(P70="","",
P70*VLOOKUP($C$5,'Reference edited'!$C$188:$G$189,COLUMN('Reference edited'!$E$188)-COLUMN('Reference edited'!$C$188)+1,0)*(10^-3))</f>
        <v/>
      </c>
      <c r="AD70" s="197" t="str">
        <f>IF(Q70="","",
Q70*VLOOKUP($C$5,'Reference edited'!$C$188:$G$189,COLUMN('Reference edited'!$E$188)-COLUMN('Reference edited'!$C$188)+1,0)*(10^-3))</f>
        <v/>
      </c>
      <c r="AE70" s="197" t="str">
        <f>IF(R70="","",
R70*VLOOKUP($C$5,'Reference edited'!$C$188:$G$189,COLUMN('Reference edited'!$E$188)-COLUMN('Reference edited'!$C$188)+1,0)*(10^-3))</f>
        <v/>
      </c>
      <c r="AF70" s="197" t="str">
        <f>IF(S70="","",
S70*VLOOKUP($C$5,'Reference edited'!$C$188:$G$189,COLUMN('Reference edited'!$E$188)-COLUMN('Reference edited'!$C$188)+1,0)*(10^-3))</f>
        <v/>
      </c>
      <c r="AG70" s="222" t="str">
        <f>IF(T70="","",
T70*VLOOKUP($C$5,'Reference edited'!$C$188:$G$189,COLUMN('Reference edited'!$E$188)-COLUMN('Reference edited'!$C$188)+1,0)*(10^-3))</f>
        <v/>
      </c>
      <c r="AH70" s="193">
        <f t="shared" si="26"/>
        <v>0</v>
      </c>
      <c r="AI70" s="212" t="str">
        <f>IF(I70="","",
I70*VLOOKUP($C$5,'Reference edited'!$C$188:$G$189,COLUMN('Reference edited'!$F$188)-COLUMN('Reference edited'!$C$188)+1,0)*(10^-3))</f>
        <v/>
      </c>
      <c r="AJ70" s="197" t="str">
        <f>IF(J70="","",
J70*VLOOKUP($C$5,'Reference edited'!$C$188:$G$189,COLUMN('Reference edited'!$F$188)-COLUMN('Reference edited'!$C$188)+1,0)*(10^-3))</f>
        <v/>
      </c>
      <c r="AK70" s="197" t="str">
        <f>IF(K70="","",
K70*VLOOKUP($C$5,'Reference edited'!$C$188:$G$189,COLUMN('Reference edited'!$F$188)-COLUMN('Reference edited'!$C$188)+1,0)*(10^-3))</f>
        <v/>
      </c>
      <c r="AL70" s="197" t="str">
        <f>IF(L70="","",
L70*VLOOKUP($C$5,'Reference edited'!$C$188:$G$189,COLUMN('Reference edited'!$F$188)-COLUMN('Reference edited'!$C$188)+1,0)*(10^-3))</f>
        <v/>
      </c>
      <c r="AM70" s="197" t="str">
        <f>IF(M70="","",
M70*VLOOKUP($C$5,'Reference edited'!$C$188:$G$189,COLUMN('Reference edited'!$F$188)-COLUMN('Reference edited'!$C$188)+1,0)*(10^-3))</f>
        <v/>
      </c>
      <c r="AN70" s="197" t="str">
        <f>IF(N70="","",
N70*VLOOKUP($C$5,'Reference edited'!$C$188:$G$189,COLUMN('Reference edited'!$F$188)-COLUMN('Reference edited'!$C$188)+1,0)*(10^-3))</f>
        <v/>
      </c>
      <c r="AO70" s="197" t="str">
        <f>IF(O70="","",
O70*VLOOKUP($C$5,'Reference edited'!$C$188:$G$189,COLUMN('Reference edited'!$F$188)-COLUMN('Reference edited'!$C$188)+1,0)*(10^-3))</f>
        <v/>
      </c>
      <c r="AP70" s="197" t="str">
        <f>IF(P70="","",
P70*VLOOKUP($C$5,'Reference edited'!$C$188:$G$189,COLUMN('Reference edited'!$F$188)-COLUMN('Reference edited'!$C$188)+1,0)*(10^-3))</f>
        <v/>
      </c>
      <c r="AQ70" s="197" t="str">
        <f>IF(Q70="","",
Q70*VLOOKUP($C$5,'Reference edited'!$C$188:$G$189,COLUMN('Reference edited'!$F$188)-COLUMN('Reference edited'!$C$188)+1,0)*(10^-3))</f>
        <v/>
      </c>
      <c r="AR70" s="197" t="str">
        <f>IF(R70="","",
R70*VLOOKUP($C$5,'Reference edited'!$C$188:$G$189,COLUMN('Reference edited'!$F$188)-COLUMN('Reference edited'!$C$188)+1,0)*(10^-3))</f>
        <v/>
      </c>
      <c r="AS70" s="197" t="str">
        <f>IF(S70="","",
S70*VLOOKUP($C$5,'Reference edited'!$C$188:$G$189,COLUMN('Reference edited'!$F$188)-COLUMN('Reference edited'!$C$188)+1,0)*(10^-3))</f>
        <v/>
      </c>
      <c r="AT70" s="222" t="str">
        <f>IF(T70="","",
T70*VLOOKUP($C$5,'Reference edited'!$C$188:$G$189,COLUMN('Reference edited'!$F$188)-COLUMN('Reference edited'!$C$188)+1,0)*(10^-3))</f>
        <v/>
      </c>
      <c r="AU70" s="199">
        <f t="shared" si="27"/>
        <v>0</v>
      </c>
      <c r="AV70" s="212" t="str">
        <f>IF(I70="","",
I70*VLOOKUP($C$5,'Reference edited'!$C$188:$G$189,COLUMN('Reference edited'!$G$188)-COLUMN('Reference edited'!$C$188)+1,0)*(10^-3))</f>
        <v/>
      </c>
      <c r="AW70" s="197" t="str">
        <f>IF(J70="","",
J70*VLOOKUP($C$5,'Reference edited'!$C$188:$G$189,COLUMN('Reference edited'!$G$188)-COLUMN('Reference edited'!$C$188)+1,0)*(10^-3))</f>
        <v/>
      </c>
      <c r="AX70" s="197" t="str">
        <f>IF(K70="","",
K70*VLOOKUP($C$5,'Reference edited'!$C$188:$G$189,COLUMN('Reference edited'!$G$188)-COLUMN('Reference edited'!$C$188)+1,0)*(10^-3))</f>
        <v/>
      </c>
      <c r="AY70" s="197" t="str">
        <f>IF(L70="","",
L70*VLOOKUP($C$5,'Reference edited'!$C$188:$G$189,COLUMN('Reference edited'!$G$188)-COLUMN('Reference edited'!$C$188)+1,0)*(10^-3))</f>
        <v/>
      </c>
      <c r="AZ70" s="197" t="str">
        <f>IF(M70="","",
M70*VLOOKUP($C$5,'Reference edited'!$C$188:$G$189,COLUMN('Reference edited'!$G$188)-COLUMN('Reference edited'!$C$188)+1,0)*(10^-3))</f>
        <v/>
      </c>
      <c r="BA70" s="197" t="str">
        <f>IF(N70="","",
N70*VLOOKUP($C$5,'Reference edited'!$C$188:$G$189,COLUMN('Reference edited'!$G$188)-COLUMN('Reference edited'!$C$188)+1,0)*(10^-3))</f>
        <v/>
      </c>
      <c r="BB70" s="197" t="str">
        <f>IF(O70="","",
O70*VLOOKUP($C$5,'Reference edited'!$C$188:$G$189,COLUMN('Reference edited'!$G$188)-COLUMN('Reference edited'!$C$188)+1,0)*(10^-3))</f>
        <v/>
      </c>
      <c r="BC70" s="197" t="str">
        <f>IF(P70="","",
P70*VLOOKUP($C$5,'Reference edited'!$C$188:$G$189,COLUMN('Reference edited'!$G$188)-COLUMN('Reference edited'!$C$188)+1,0)*(10^-3))</f>
        <v/>
      </c>
      <c r="BD70" s="197" t="str">
        <f>IF(Q70="","",
Q70*VLOOKUP($C$5,'Reference edited'!$C$188:$G$189,COLUMN('Reference edited'!$G$188)-COLUMN('Reference edited'!$C$188)+1,0)*(10^-3))</f>
        <v/>
      </c>
      <c r="BE70" s="197" t="str">
        <f>IF(R70="","",
R70*VLOOKUP($C$5,'Reference edited'!$C$188:$G$189,COLUMN('Reference edited'!$G$188)-COLUMN('Reference edited'!$C$188)+1,0)*(10^-3))</f>
        <v/>
      </c>
      <c r="BF70" s="197" t="str">
        <f>IF(S70="","",
S70*VLOOKUP($C$5,'Reference edited'!$C$188:$G$189,COLUMN('Reference edited'!$G$188)-COLUMN('Reference edited'!$C$188)+1,0)*(10^-3))</f>
        <v/>
      </c>
      <c r="BG70" s="222" t="str">
        <f>IF(T70="","",
T70*VLOOKUP($C$5,'Reference edited'!$C$188:$G$189,COLUMN('Reference edited'!$G$188)-COLUMN('Reference edited'!$C$188)+1,0)*(10^-3))</f>
        <v/>
      </c>
      <c r="BH70" s="193">
        <f t="shared" si="28"/>
        <v>0</v>
      </c>
    </row>
    <row r="71" spans="2:60" ht="17.25" customHeight="1" x14ac:dyDescent="0.3">
      <c r="B71" s="743"/>
      <c r="C71" s="721"/>
      <c r="D71" s="722"/>
      <c r="E71" s="111"/>
      <c r="F71" s="424" t="str">
        <f>IF($E71="","",'Reference edited'!$B$185)</f>
        <v/>
      </c>
      <c r="G71" s="24"/>
      <c r="H71" s="309" t="str">
        <f t="shared" si="25"/>
        <v/>
      </c>
      <c r="I71" s="113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5"/>
      <c r="U71" s="189">
        <f t="shared" si="0"/>
        <v>0</v>
      </c>
      <c r="V71" s="212" t="str">
        <f>IF(I71="","",
I71*VLOOKUP($C$5,'Reference edited'!$C$188:$G$189,COLUMN('Reference edited'!$E$188)-COLUMN('Reference edited'!$C$188)+1,0)*(10^-3))</f>
        <v/>
      </c>
      <c r="W71" s="197" t="str">
        <f>IF(J71="","",
J71*VLOOKUP($C$5,'Reference edited'!$C$188:$G$189,COLUMN('Reference edited'!$E$188)-COLUMN('Reference edited'!$C$188)+1,0)*(10^-3))</f>
        <v/>
      </c>
      <c r="X71" s="197" t="str">
        <f>IF(K71="","",
K71*VLOOKUP($C$5,'Reference edited'!$C$188:$G$189,COLUMN('Reference edited'!$E$188)-COLUMN('Reference edited'!$C$188)+1,0)*(10^-3))</f>
        <v/>
      </c>
      <c r="Y71" s="197" t="str">
        <f>IF(L71="","",
L71*VLOOKUP($C$5,'Reference edited'!$C$188:$G$189,COLUMN('Reference edited'!$E$188)-COLUMN('Reference edited'!$C$188)+1,0)*(10^-3))</f>
        <v/>
      </c>
      <c r="Z71" s="197" t="str">
        <f>IF(M71="","",
M71*VLOOKUP($C$5,'Reference edited'!$C$188:$G$189,COLUMN('Reference edited'!$E$188)-COLUMN('Reference edited'!$C$188)+1,0)*(10^-3))</f>
        <v/>
      </c>
      <c r="AA71" s="197" t="str">
        <f>IF(N71="","",
N71*VLOOKUP($C$5,'Reference edited'!$C$188:$G$189,COLUMN('Reference edited'!$E$188)-COLUMN('Reference edited'!$C$188)+1,0)*(10^-3))</f>
        <v/>
      </c>
      <c r="AB71" s="197" t="str">
        <f>IF(O71="","",
O71*VLOOKUP($C$5,'Reference edited'!$C$188:$G$189,COLUMN('Reference edited'!$E$188)-COLUMN('Reference edited'!$C$188)+1,0)*(10^-3))</f>
        <v/>
      </c>
      <c r="AC71" s="197" t="str">
        <f>IF(P71="","",
P71*VLOOKUP($C$5,'Reference edited'!$C$188:$G$189,COLUMN('Reference edited'!$E$188)-COLUMN('Reference edited'!$C$188)+1,0)*(10^-3))</f>
        <v/>
      </c>
      <c r="AD71" s="197" t="str">
        <f>IF(Q71="","",
Q71*VLOOKUP($C$5,'Reference edited'!$C$188:$G$189,COLUMN('Reference edited'!$E$188)-COLUMN('Reference edited'!$C$188)+1,0)*(10^-3))</f>
        <v/>
      </c>
      <c r="AE71" s="197" t="str">
        <f>IF(R71="","",
R71*VLOOKUP($C$5,'Reference edited'!$C$188:$G$189,COLUMN('Reference edited'!$E$188)-COLUMN('Reference edited'!$C$188)+1,0)*(10^-3))</f>
        <v/>
      </c>
      <c r="AF71" s="197" t="str">
        <f>IF(S71="","",
S71*VLOOKUP($C$5,'Reference edited'!$C$188:$G$189,COLUMN('Reference edited'!$E$188)-COLUMN('Reference edited'!$C$188)+1,0)*(10^-3))</f>
        <v/>
      </c>
      <c r="AG71" s="222" t="str">
        <f>IF(T71="","",
T71*VLOOKUP($C$5,'Reference edited'!$C$188:$G$189,COLUMN('Reference edited'!$E$188)-COLUMN('Reference edited'!$C$188)+1,0)*(10^-3))</f>
        <v/>
      </c>
      <c r="AH71" s="193">
        <f t="shared" si="26"/>
        <v>0</v>
      </c>
      <c r="AI71" s="212" t="str">
        <f>IF(I71="","",
I71*VLOOKUP($C$5,'Reference edited'!$C$188:$G$189,COLUMN('Reference edited'!$F$188)-COLUMN('Reference edited'!$C$188)+1,0)*(10^-3))</f>
        <v/>
      </c>
      <c r="AJ71" s="197" t="str">
        <f>IF(J71="","",
J71*VLOOKUP($C$5,'Reference edited'!$C$188:$G$189,COLUMN('Reference edited'!$F$188)-COLUMN('Reference edited'!$C$188)+1,0)*(10^-3))</f>
        <v/>
      </c>
      <c r="AK71" s="197" t="str">
        <f>IF(K71="","",
K71*VLOOKUP($C$5,'Reference edited'!$C$188:$G$189,COLUMN('Reference edited'!$F$188)-COLUMN('Reference edited'!$C$188)+1,0)*(10^-3))</f>
        <v/>
      </c>
      <c r="AL71" s="197" t="str">
        <f>IF(L71="","",
L71*VLOOKUP($C$5,'Reference edited'!$C$188:$G$189,COLUMN('Reference edited'!$F$188)-COLUMN('Reference edited'!$C$188)+1,0)*(10^-3))</f>
        <v/>
      </c>
      <c r="AM71" s="197" t="str">
        <f>IF(M71="","",
M71*VLOOKUP($C$5,'Reference edited'!$C$188:$G$189,COLUMN('Reference edited'!$F$188)-COLUMN('Reference edited'!$C$188)+1,0)*(10^-3))</f>
        <v/>
      </c>
      <c r="AN71" s="197" t="str">
        <f>IF(N71="","",
N71*VLOOKUP($C$5,'Reference edited'!$C$188:$G$189,COLUMN('Reference edited'!$F$188)-COLUMN('Reference edited'!$C$188)+1,0)*(10^-3))</f>
        <v/>
      </c>
      <c r="AO71" s="197" t="str">
        <f>IF(O71="","",
O71*VLOOKUP($C$5,'Reference edited'!$C$188:$G$189,COLUMN('Reference edited'!$F$188)-COLUMN('Reference edited'!$C$188)+1,0)*(10^-3))</f>
        <v/>
      </c>
      <c r="AP71" s="197" t="str">
        <f>IF(P71="","",
P71*VLOOKUP($C$5,'Reference edited'!$C$188:$G$189,COLUMN('Reference edited'!$F$188)-COLUMN('Reference edited'!$C$188)+1,0)*(10^-3))</f>
        <v/>
      </c>
      <c r="AQ71" s="197" t="str">
        <f>IF(Q71="","",
Q71*VLOOKUP($C$5,'Reference edited'!$C$188:$G$189,COLUMN('Reference edited'!$F$188)-COLUMN('Reference edited'!$C$188)+1,0)*(10^-3))</f>
        <v/>
      </c>
      <c r="AR71" s="197" t="str">
        <f>IF(R71="","",
R71*VLOOKUP($C$5,'Reference edited'!$C$188:$G$189,COLUMN('Reference edited'!$F$188)-COLUMN('Reference edited'!$C$188)+1,0)*(10^-3))</f>
        <v/>
      </c>
      <c r="AS71" s="197" t="str">
        <f>IF(S71="","",
S71*VLOOKUP($C$5,'Reference edited'!$C$188:$G$189,COLUMN('Reference edited'!$F$188)-COLUMN('Reference edited'!$C$188)+1,0)*(10^-3))</f>
        <v/>
      </c>
      <c r="AT71" s="222" t="str">
        <f>IF(T71="","",
T71*VLOOKUP($C$5,'Reference edited'!$C$188:$G$189,COLUMN('Reference edited'!$F$188)-COLUMN('Reference edited'!$C$188)+1,0)*(10^-3))</f>
        <v/>
      </c>
      <c r="AU71" s="199">
        <f t="shared" si="27"/>
        <v>0</v>
      </c>
      <c r="AV71" s="212" t="str">
        <f>IF(I71="","",
I71*VLOOKUP($C$5,'Reference edited'!$C$188:$G$189,COLUMN('Reference edited'!$G$188)-COLUMN('Reference edited'!$C$188)+1,0)*(10^-3))</f>
        <v/>
      </c>
      <c r="AW71" s="197" t="str">
        <f>IF(J71="","",
J71*VLOOKUP($C$5,'Reference edited'!$C$188:$G$189,COLUMN('Reference edited'!$G$188)-COLUMN('Reference edited'!$C$188)+1,0)*(10^-3))</f>
        <v/>
      </c>
      <c r="AX71" s="197" t="str">
        <f>IF(K71="","",
K71*VLOOKUP($C$5,'Reference edited'!$C$188:$G$189,COLUMN('Reference edited'!$G$188)-COLUMN('Reference edited'!$C$188)+1,0)*(10^-3))</f>
        <v/>
      </c>
      <c r="AY71" s="197" t="str">
        <f>IF(L71="","",
L71*VLOOKUP($C$5,'Reference edited'!$C$188:$G$189,COLUMN('Reference edited'!$G$188)-COLUMN('Reference edited'!$C$188)+1,0)*(10^-3))</f>
        <v/>
      </c>
      <c r="AZ71" s="197" t="str">
        <f>IF(M71="","",
M71*VLOOKUP($C$5,'Reference edited'!$C$188:$G$189,COLUMN('Reference edited'!$G$188)-COLUMN('Reference edited'!$C$188)+1,0)*(10^-3))</f>
        <v/>
      </c>
      <c r="BA71" s="197" t="str">
        <f>IF(N71="","",
N71*VLOOKUP($C$5,'Reference edited'!$C$188:$G$189,COLUMN('Reference edited'!$G$188)-COLUMN('Reference edited'!$C$188)+1,0)*(10^-3))</f>
        <v/>
      </c>
      <c r="BB71" s="197" t="str">
        <f>IF(O71="","",
O71*VLOOKUP($C$5,'Reference edited'!$C$188:$G$189,COLUMN('Reference edited'!$G$188)-COLUMN('Reference edited'!$C$188)+1,0)*(10^-3))</f>
        <v/>
      </c>
      <c r="BC71" s="197" t="str">
        <f>IF(P71="","",
P71*VLOOKUP($C$5,'Reference edited'!$C$188:$G$189,COLUMN('Reference edited'!$G$188)-COLUMN('Reference edited'!$C$188)+1,0)*(10^-3))</f>
        <v/>
      </c>
      <c r="BD71" s="197" t="str">
        <f>IF(Q71="","",
Q71*VLOOKUP($C$5,'Reference edited'!$C$188:$G$189,COLUMN('Reference edited'!$G$188)-COLUMN('Reference edited'!$C$188)+1,0)*(10^-3))</f>
        <v/>
      </c>
      <c r="BE71" s="197" t="str">
        <f>IF(R71="","",
R71*VLOOKUP($C$5,'Reference edited'!$C$188:$G$189,COLUMN('Reference edited'!$G$188)-COLUMN('Reference edited'!$C$188)+1,0)*(10^-3))</f>
        <v/>
      </c>
      <c r="BF71" s="197" t="str">
        <f>IF(S71="","",
S71*VLOOKUP($C$5,'Reference edited'!$C$188:$G$189,COLUMN('Reference edited'!$G$188)-COLUMN('Reference edited'!$C$188)+1,0)*(10^-3))</f>
        <v/>
      </c>
      <c r="BG71" s="222" t="str">
        <f>IF(T71="","",
T71*VLOOKUP($C$5,'Reference edited'!$C$188:$G$189,COLUMN('Reference edited'!$G$188)-COLUMN('Reference edited'!$C$188)+1,0)*(10^-3))</f>
        <v/>
      </c>
      <c r="BH71" s="193">
        <f t="shared" si="28"/>
        <v>0</v>
      </c>
    </row>
    <row r="72" spans="2:60" ht="17.25" customHeight="1" x14ac:dyDescent="0.3">
      <c r="B72" s="743"/>
      <c r="C72" s="721"/>
      <c r="D72" s="722"/>
      <c r="E72" s="111"/>
      <c r="F72" s="424" t="str">
        <f>IF($E72="","",'Reference edited'!$B$185)</f>
        <v/>
      </c>
      <c r="G72" s="24"/>
      <c r="H72" s="309" t="str">
        <f t="shared" si="25"/>
        <v/>
      </c>
      <c r="I72" s="113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5"/>
      <c r="U72" s="189">
        <f t="shared" si="0"/>
        <v>0</v>
      </c>
      <c r="V72" s="212" t="str">
        <f>IF(I72="","",
I72*VLOOKUP($C$5,'Reference edited'!$C$188:$G$189,COLUMN('Reference edited'!$E$188)-COLUMN('Reference edited'!$C$188)+1,0)*(10^-3))</f>
        <v/>
      </c>
      <c r="W72" s="197" t="str">
        <f>IF(J72="","",
J72*VLOOKUP($C$5,'Reference edited'!$C$188:$G$189,COLUMN('Reference edited'!$E$188)-COLUMN('Reference edited'!$C$188)+1,0)*(10^-3))</f>
        <v/>
      </c>
      <c r="X72" s="197" t="str">
        <f>IF(K72="","",
K72*VLOOKUP($C$5,'Reference edited'!$C$188:$G$189,COLUMN('Reference edited'!$E$188)-COLUMN('Reference edited'!$C$188)+1,0)*(10^-3))</f>
        <v/>
      </c>
      <c r="Y72" s="197" t="str">
        <f>IF(L72="","",
L72*VLOOKUP($C$5,'Reference edited'!$C$188:$G$189,COLUMN('Reference edited'!$E$188)-COLUMN('Reference edited'!$C$188)+1,0)*(10^-3))</f>
        <v/>
      </c>
      <c r="Z72" s="197" t="str">
        <f>IF(M72="","",
M72*VLOOKUP($C$5,'Reference edited'!$C$188:$G$189,COLUMN('Reference edited'!$E$188)-COLUMN('Reference edited'!$C$188)+1,0)*(10^-3))</f>
        <v/>
      </c>
      <c r="AA72" s="197" t="str">
        <f>IF(N72="","",
N72*VLOOKUP($C$5,'Reference edited'!$C$188:$G$189,COLUMN('Reference edited'!$E$188)-COLUMN('Reference edited'!$C$188)+1,0)*(10^-3))</f>
        <v/>
      </c>
      <c r="AB72" s="197" t="str">
        <f>IF(O72="","",
O72*VLOOKUP($C$5,'Reference edited'!$C$188:$G$189,COLUMN('Reference edited'!$E$188)-COLUMN('Reference edited'!$C$188)+1,0)*(10^-3))</f>
        <v/>
      </c>
      <c r="AC72" s="197" t="str">
        <f>IF(P72="","",
P72*VLOOKUP($C$5,'Reference edited'!$C$188:$G$189,COLUMN('Reference edited'!$E$188)-COLUMN('Reference edited'!$C$188)+1,0)*(10^-3))</f>
        <v/>
      </c>
      <c r="AD72" s="197" t="str">
        <f>IF(Q72="","",
Q72*VLOOKUP($C$5,'Reference edited'!$C$188:$G$189,COLUMN('Reference edited'!$E$188)-COLUMN('Reference edited'!$C$188)+1,0)*(10^-3))</f>
        <v/>
      </c>
      <c r="AE72" s="197" t="str">
        <f>IF(R72="","",
R72*VLOOKUP($C$5,'Reference edited'!$C$188:$G$189,COLUMN('Reference edited'!$E$188)-COLUMN('Reference edited'!$C$188)+1,0)*(10^-3))</f>
        <v/>
      </c>
      <c r="AF72" s="197" t="str">
        <f>IF(S72="","",
S72*VLOOKUP($C$5,'Reference edited'!$C$188:$G$189,COLUMN('Reference edited'!$E$188)-COLUMN('Reference edited'!$C$188)+1,0)*(10^-3))</f>
        <v/>
      </c>
      <c r="AG72" s="222" t="str">
        <f>IF(T72="","",
T72*VLOOKUP($C$5,'Reference edited'!$C$188:$G$189,COLUMN('Reference edited'!$E$188)-COLUMN('Reference edited'!$C$188)+1,0)*(10^-3))</f>
        <v/>
      </c>
      <c r="AH72" s="193">
        <f t="shared" si="26"/>
        <v>0</v>
      </c>
      <c r="AI72" s="212" t="str">
        <f>IF(I72="","",
I72*VLOOKUP($C$5,'Reference edited'!$C$188:$G$189,COLUMN('Reference edited'!$F$188)-COLUMN('Reference edited'!$C$188)+1,0)*(10^-3))</f>
        <v/>
      </c>
      <c r="AJ72" s="197" t="str">
        <f>IF(J72="","",
J72*VLOOKUP($C$5,'Reference edited'!$C$188:$G$189,COLUMN('Reference edited'!$F$188)-COLUMN('Reference edited'!$C$188)+1,0)*(10^-3))</f>
        <v/>
      </c>
      <c r="AK72" s="197" t="str">
        <f>IF(K72="","",
K72*VLOOKUP($C$5,'Reference edited'!$C$188:$G$189,COLUMN('Reference edited'!$F$188)-COLUMN('Reference edited'!$C$188)+1,0)*(10^-3))</f>
        <v/>
      </c>
      <c r="AL72" s="197" t="str">
        <f>IF(L72="","",
L72*VLOOKUP($C$5,'Reference edited'!$C$188:$G$189,COLUMN('Reference edited'!$F$188)-COLUMN('Reference edited'!$C$188)+1,0)*(10^-3))</f>
        <v/>
      </c>
      <c r="AM72" s="197" t="str">
        <f>IF(M72="","",
M72*VLOOKUP($C$5,'Reference edited'!$C$188:$G$189,COLUMN('Reference edited'!$F$188)-COLUMN('Reference edited'!$C$188)+1,0)*(10^-3))</f>
        <v/>
      </c>
      <c r="AN72" s="197" t="str">
        <f>IF(N72="","",
N72*VLOOKUP($C$5,'Reference edited'!$C$188:$G$189,COLUMN('Reference edited'!$F$188)-COLUMN('Reference edited'!$C$188)+1,0)*(10^-3))</f>
        <v/>
      </c>
      <c r="AO72" s="197" t="str">
        <f>IF(O72="","",
O72*VLOOKUP($C$5,'Reference edited'!$C$188:$G$189,COLUMN('Reference edited'!$F$188)-COLUMN('Reference edited'!$C$188)+1,0)*(10^-3))</f>
        <v/>
      </c>
      <c r="AP72" s="197" t="str">
        <f>IF(P72="","",
P72*VLOOKUP($C$5,'Reference edited'!$C$188:$G$189,COLUMN('Reference edited'!$F$188)-COLUMN('Reference edited'!$C$188)+1,0)*(10^-3))</f>
        <v/>
      </c>
      <c r="AQ72" s="197" t="str">
        <f>IF(Q72="","",
Q72*VLOOKUP($C$5,'Reference edited'!$C$188:$G$189,COLUMN('Reference edited'!$F$188)-COLUMN('Reference edited'!$C$188)+1,0)*(10^-3))</f>
        <v/>
      </c>
      <c r="AR72" s="197" t="str">
        <f>IF(R72="","",
R72*VLOOKUP($C$5,'Reference edited'!$C$188:$G$189,COLUMN('Reference edited'!$F$188)-COLUMN('Reference edited'!$C$188)+1,0)*(10^-3))</f>
        <v/>
      </c>
      <c r="AS72" s="197" t="str">
        <f>IF(S72="","",
S72*VLOOKUP($C$5,'Reference edited'!$C$188:$G$189,COLUMN('Reference edited'!$F$188)-COLUMN('Reference edited'!$C$188)+1,0)*(10^-3))</f>
        <v/>
      </c>
      <c r="AT72" s="222" t="str">
        <f>IF(T72="","",
T72*VLOOKUP($C$5,'Reference edited'!$C$188:$G$189,COLUMN('Reference edited'!$F$188)-COLUMN('Reference edited'!$C$188)+1,0)*(10^-3))</f>
        <v/>
      </c>
      <c r="AU72" s="199">
        <f t="shared" si="27"/>
        <v>0</v>
      </c>
      <c r="AV72" s="212" t="str">
        <f>IF(I72="","",
I72*VLOOKUP($C$5,'Reference edited'!$C$188:$G$189,COLUMN('Reference edited'!$G$188)-COLUMN('Reference edited'!$C$188)+1,0)*(10^-3))</f>
        <v/>
      </c>
      <c r="AW72" s="197" t="str">
        <f>IF(J72="","",
J72*VLOOKUP($C$5,'Reference edited'!$C$188:$G$189,COLUMN('Reference edited'!$G$188)-COLUMN('Reference edited'!$C$188)+1,0)*(10^-3))</f>
        <v/>
      </c>
      <c r="AX72" s="197" t="str">
        <f>IF(K72="","",
K72*VLOOKUP($C$5,'Reference edited'!$C$188:$G$189,COLUMN('Reference edited'!$G$188)-COLUMN('Reference edited'!$C$188)+1,0)*(10^-3))</f>
        <v/>
      </c>
      <c r="AY72" s="197" t="str">
        <f>IF(L72="","",
L72*VLOOKUP($C$5,'Reference edited'!$C$188:$G$189,COLUMN('Reference edited'!$G$188)-COLUMN('Reference edited'!$C$188)+1,0)*(10^-3))</f>
        <v/>
      </c>
      <c r="AZ72" s="197" t="str">
        <f>IF(M72="","",
M72*VLOOKUP($C$5,'Reference edited'!$C$188:$G$189,COLUMN('Reference edited'!$G$188)-COLUMN('Reference edited'!$C$188)+1,0)*(10^-3))</f>
        <v/>
      </c>
      <c r="BA72" s="197" t="str">
        <f>IF(N72="","",
N72*VLOOKUP($C$5,'Reference edited'!$C$188:$G$189,COLUMN('Reference edited'!$G$188)-COLUMN('Reference edited'!$C$188)+1,0)*(10^-3))</f>
        <v/>
      </c>
      <c r="BB72" s="197" t="str">
        <f>IF(O72="","",
O72*VLOOKUP($C$5,'Reference edited'!$C$188:$G$189,COLUMN('Reference edited'!$G$188)-COLUMN('Reference edited'!$C$188)+1,0)*(10^-3))</f>
        <v/>
      </c>
      <c r="BC72" s="197" t="str">
        <f>IF(P72="","",
P72*VLOOKUP($C$5,'Reference edited'!$C$188:$G$189,COLUMN('Reference edited'!$G$188)-COLUMN('Reference edited'!$C$188)+1,0)*(10^-3))</f>
        <v/>
      </c>
      <c r="BD72" s="197" t="str">
        <f>IF(Q72="","",
Q72*VLOOKUP($C$5,'Reference edited'!$C$188:$G$189,COLUMN('Reference edited'!$G$188)-COLUMN('Reference edited'!$C$188)+1,0)*(10^-3))</f>
        <v/>
      </c>
      <c r="BE72" s="197" t="str">
        <f>IF(R72="","",
R72*VLOOKUP($C$5,'Reference edited'!$C$188:$G$189,COLUMN('Reference edited'!$G$188)-COLUMN('Reference edited'!$C$188)+1,0)*(10^-3))</f>
        <v/>
      </c>
      <c r="BF72" s="197" t="str">
        <f>IF(S72="","",
S72*VLOOKUP($C$5,'Reference edited'!$C$188:$G$189,COLUMN('Reference edited'!$G$188)-COLUMN('Reference edited'!$C$188)+1,0)*(10^-3))</f>
        <v/>
      </c>
      <c r="BG72" s="222" t="str">
        <f>IF(T72="","",
T72*VLOOKUP($C$5,'Reference edited'!$C$188:$G$189,COLUMN('Reference edited'!$G$188)-COLUMN('Reference edited'!$C$188)+1,0)*(10^-3))</f>
        <v/>
      </c>
      <c r="BH72" s="193">
        <f t="shared" si="28"/>
        <v>0</v>
      </c>
    </row>
    <row r="73" spans="2:60" ht="17.25" customHeight="1" x14ac:dyDescent="0.3">
      <c r="B73" s="743"/>
      <c r="C73" s="721"/>
      <c r="D73" s="722"/>
      <c r="E73" s="111"/>
      <c r="F73" s="424" t="str">
        <f>IF($E73="","",'Reference edited'!$B$185)</f>
        <v/>
      </c>
      <c r="G73" s="24"/>
      <c r="H73" s="309" t="str">
        <f t="shared" si="25"/>
        <v/>
      </c>
      <c r="I73" s="113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5"/>
      <c r="U73" s="189">
        <f t="shared" si="0"/>
        <v>0</v>
      </c>
      <c r="V73" s="212" t="str">
        <f>IF(I73="","",
I73*VLOOKUP($C$5,'Reference edited'!$C$188:$G$189,COLUMN('Reference edited'!$E$188)-COLUMN('Reference edited'!$C$188)+1,0)*(10^-3))</f>
        <v/>
      </c>
      <c r="W73" s="197" t="str">
        <f>IF(J73="","",
J73*VLOOKUP($C$5,'Reference edited'!$C$188:$G$189,COLUMN('Reference edited'!$E$188)-COLUMN('Reference edited'!$C$188)+1,0)*(10^-3))</f>
        <v/>
      </c>
      <c r="X73" s="197" t="str">
        <f>IF(K73="","",
K73*VLOOKUP($C$5,'Reference edited'!$C$188:$G$189,COLUMN('Reference edited'!$E$188)-COLUMN('Reference edited'!$C$188)+1,0)*(10^-3))</f>
        <v/>
      </c>
      <c r="Y73" s="197" t="str">
        <f>IF(L73="","",
L73*VLOOKUP($C$5,'Reference edited'!$C$188:$G$189,COLUMN('Reference edited'!$E$188)-COLUMN('Reference edited'!$C$188)+1,0)*(10^-3))</f>
        <v/>
      </c>
      <c r="Z73" s="197" t="str">
        <f>IF(M73="","",
M73*VLOOKUP($C$5,'Reference edited'!$C$188:$G$189,COLUMN('Reference edited'!$E$188)-COLUMN('Reference edited'!$C$188)+1,0)*(10^-3))</f>
        <v/>
      </c>
      <c r="AA73" s="197" t="str">
        <f>IF(N73="","",
N73*VLOOKUP($C$5,'Reference edited'!$C$188:$G$189,COLUMN('Reference edited'!$E$188)-COLUMN('Reference edited'!$C$188)+1,0)*(10^-3))</f>
        <v/>
      </c>
      <c r="AB73" s="197" t="str">
        <f>IF(O73="","",
O73*VLOOKUP($C$5,'Reference edited'!$C$188:$G$189,COLUMN('Reference edited'!$E$188)-COLUMN('Reference edited'!$C$188)+1,0)*(10^-3))</f>
        <v/>
      </c>
      <c r="AC73" s="197" t="str">
        <f>IF(P73="","",
P73*VLOOKUP($C$5,'Reference edited'!$C$188:$G$189,COLUMN('Reference edited'!$E$188)-COLUMN('Reference edited'!$C$188)+1,0)*(10^-3))</f>
        <v/>
      </c>
      <c r="AD73" s="197" t="str">
        <f>IF(Q73="","",
Q73*VLOOKUP($C$5,'Reference edited'!$C$188:$G$189,COLUMN('Reference edited'!$E$188)-COLUMN('Reference edited'!$C$188)+1,0)*(10^-3))</f>
        <v/>
      </c>
      <c r="AE73" s="197" t="str">
        <f>IF(R73="","",
R73*VLOOKUP($C$5,'Reference edited'!$C$188:$G$189,COLUMN('Reference edited'!$E$188)-COLUMN('Reference edited'!$C$188)+1,0)*(10^-3))</f>
        <v/>
      </c>
      <c r="AF73" s="197" t="str">
        <f>IF(S73="","",
S73*VLOOKUP($C$5,'Reference edited'!$C$188:$G$189,COLUMN('Reference edited'!$E$188)-COLUMN('Reference edited'!$C$188)+1,0)*(10^-3))</f>
        <v/>
      </c>
      <c r="AG73" s="222" t="str">
        <f>IF(T73="","",
T73*VLOOKUP($C$5,'Reference edited'!$C$188:$G$189,COLUMN('Reference edited'!$E$188)-COLUMN('Reference edited'!$C$188)+1,0)*(10^-3))</f>
        <v/>
      </c>
      <c r="AH73" s="193">
        <f t="shared" si="26"/>
        <v>0</v>
      </c>
      <c r="AI73" s="212" t="str">
        <f>IF(I73="","",
I73*VLOOKUP($C$5,'Reference edited'!$C$188:$G$189,COLUMN('Reference edited'!$F$188)-COLUMN('Reference edited'!$C$188)+1,0)*(10^-3))</f>
        <v/>
      </c>
      <c r="AJ73" s="197" t="str">
        <f>IF(J73="","",
J73*VLOOKUP($C$5,'Reference edited'!$C$188:$G$189,COLUMN('Reference edited'!$F$188)-COLUMN('Reference edited'!$C$188)+1,0)*(10^-3))</f>
        <v/>
      </c>
      <c r="AK73" s="197" t="str">
        <f>IF(K73="","",
K73*VLOOKUP($C$5,'Reference edited'!$C$188:$G$189,COLUMN('Reference edited'!$F$188)-COLUMN('Reference edited'!$C$188)+1,0)*(10^-3))</f>
        <v/>
      </c>
      <c r="AL73" s="197" t="str">
        <f>IF(L73="","",
L73*VLOOKUP($C$5,'Reference edited'!$C$188:$G$189,COLUMN('Reference edited'!$F$188)-COLUMN('Reference edited'!$C$188)+1,0)*(10^-3))</f>
        <v/>
      </c>
      <c r="AM73" s="197" t="str">
        <f>IF(M73="","",
M73*VLOOKUP($C$5,'Reference edited'!$C$188:$G$189,COLUMN('Reference edited'!$F$188)-COLUMN('Reference edited'!$C$188)+1,0)*(10^-3))</f>
        <v/>
      </c>
      <c r="AN73" s="197" t="str">
        <f>IF(N73="","",
N73*VLOOKUP($C$5,'Reference edited'!$C$188:$G$189,COLUMN('Reference edited'!$F$188)-COLUMN('Reference edited'!$C$188)+1,0)*(10^-3))</f>
        <v/>
      </c>
      <c r="AO73" s="197" t="str">
        <f>IF(O73="","",
O73*VLOOKUP($C$5,'Reference edited'!$C$188:$G$189,COLUMN('Reference edited'!$F$188)-COLUMN('Reference edited'!$C$188)+1,0)*(10^-3))</f>
        <v/>
      </c>
      <c r="AP73" s="197" t="str">
        <f>IF(P73="","",
P73*VLOOKUP($C$5,'Reference edited'!$C$188:$G$189,COLUMN('Reference edited'!$F$188)-COLUMN('Reference edited'!$C$188)+1,0)*(10^-3))</f>
        <v/>
      </c>
      <c r="AQ73" s="197" t="str">
        <f>IF(Q73="","",
Q73*VLOOKUP($C$5,'Reference edited'!$C$188:$G$189,COLUMN('Reference edited'!$F$188)-COLUMN('Reference edited'!$C$188)+1,0)*(10^-3))</f>
        <v/>
      </c>
      <c r="AR73" s="197" t="str">
        <f>IF(R73="","",
R73*VLOOKUP($C$5,'Reference edited'!$C$188:$G$189,COLUMN('Reference edited'!$F$188)-COLUMN('Reference edited'!$C$188)+1,0)*(10^-3))</f>
        <v/>
      </c>
      <c r="AS73" s="197" t="str">
        <f>IF(S73="","",
S73*VLOOKUP($C$5,'Reference edited'!$C$188:$G$189,COLUMN('Reference edited'!$F$188)-COLUMN('Reference edited'!$C$188)+1,0)*(10^-3))</f>
        <v/>
      </c>
      <c r="AT73" s="222" t="str">
        <f>IF(T73="","",
T73*VLOOKUP($C$5,'Reference edited'!$C$188:$G$189,COLUMN('Reference edited'!$F$188)-COLUMN('Reference edited'!$C$188)+1,0)*(10^-3))</f>
        <v/>
      </c>
      <c r="AU73" s="199">
        <f t="shared" si="27"/>
        <v>0</v>
      </c>
      <c r="AV73" s="212" t="str">
        <f>IF(I73="","",
I73*VLOOKUP($C$5,'Reference edited'!$C$188:$G$189,COLUMN('Reference edited'!$G$188)-COLUMN('Reference edited'!$C$188)+1,0)*(10^-3))</f>
        <v/>
      </c>
      <c r="AW73" s="197" t="str">
        <f>IF(J73="","",
J73*VLOOKUP($C$5,'Reference edited'!$C$188:$G$189,COLUMN('Reference edited'!$G$188)-COLUMN('Reference edited'!$C$188)+1,0)*(10^-3))</f>
        <v/>
      </c>
      <c r="AX73" s="197" t="str">
        <f>IF(K73="","",
K73*VLOOKUP($C$5,'Reference edited'!$C$188:$G$189,COLUMN('Reference edited'!$G$188)-COLUMN('Reference edited'!$C$188)+1,0)*(10^-3))</f>
        <v/>
      </c>
      <c r="AY73" s="197" t="str">
        <f>IF(L73="","",
L73*VLOOKUP($C$5,'Reference edited'!$C$188:$G$189,COLUMN('Reference edited'!$G$188)-COLUMN('Reference edited'!$C$188)+1,0)*(10^-3))</f>
        <v/>
      </c>
      <c r="AZ73" s="197" t="str">
        <f>IF(M73="","",
M73*VLOOKUP($C$5,'Reference edited'!$C$188:$G$189,COLUMN('Reference edited'!$G$188)-COLUMN('Reference edited'!$C$188)+1,0)*(10^-3))</f>
        <v/>
      </c>
      <c r="BA73" s="197" t="str">
        <f>IF(N73="","",
N73*VLOOKUP($C$5,'Reference edited'!$C$188:$G$189,COLUMN('Reference edited'!$G$188)-COLUMN('Reference edited'!$C$188)+1,0)*(10^-3))</f>
        <v/>
      </c>
      <c r="BB73" s="197" t="str">
        <f>IF(O73="","",
O73*VLOOKUP($C$5,'Reference edited'!$C$188:$G$189,COLUMN('Reference edited'!$G$188)-COLUMN('Reference edited'!$C$188)+1,0)*(10^-3))</f>
        <v/>
      </c>
      <c r="BC73" s="197" t="str">
        <f>IF(P73="","",
P73*VLOOKUP($C$5,'Reference edited'!$C$188:$G$189,COLUMN('Reference edited'!$G$188)-COLUMN('Reference edited'!$C$188)+1,0)*(10^-3))</f>
        <v/>
      </c>
      <c r="BD73" s="197" t="str">
        <f>IF(Q73="","",
Q73*VLOOKUP($C$5,'Reference edited'!$C$188:$G$189,COLUMN('Reference edited'!$G$188)-COLUMN('Reference edited'!$C$188)+1,0)*(10^-3))</f>
        <v/>
      </c>
      <c r="BE73" s="197" t="str">
        <f>IF(R73="","",
R73*VLOOKUP($C$5,'Reference edited'!$C$188:$G$189,COLUMN('Reference edited'!$G$188)-COLUMN('Reference edited'!$C$188)+1,0)*(10^-3))</f>
        <v/>
      </c>
      <c r="BF73" s="197" t="str">
        <f>IF(S73="","",
S73*VLOOKUP($C$5,'Reference edited'!$C$188:$G$189,COLUMN('Reference edited'!$G$188)-COLUMN('Reference edited'!$C$188)+1,0)*(10^-3))</f>
        <v/>
      </c>
      <c r="BG73" s="222" t="str">
        <f>IF(T73="","",
T73*VLOOKUP($C$5,'Reference edited'!$C$188:$G$189,COLUMN('Reference edited'!$G$188)-COLUMN('Reference edited'!$C$188)+1,0)*(10^-3))</f>
        <v/>
      </c>
      <c r="BH73" s="193">
        <f t="shared" si="28"/>
        <v>0</v>
      </c>
    </row>
    <row r="74" spans="2:60" ht="17.25" customHeight="1" x14ac:dyDescent="0.3">
      <c r="B74" s="743"/>
      <c r="C74" s="721"/>
      <c r="D74" s="722"/>
      <c r="E74" s="116"/>
      <c r="F74" s="424" t="str">
        <f>IF($E74="","",'Reference edited'!$B$185)</f>
        <v/>
      </c>
      <c r="G74" s="24"/>
      <c r="H74" s="309" t="str">
        <f t="shared" si="25"/>
        <v/>
      </c>
      <c r="I74" s="118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20"/>
      <c r="U74" s="195">
        <f t="shared" si="0"/>
        <v>0</v>
      </c>
      <c r="V74" s="212" t="str">
        <f>IF(I74="","",
I74*VLOOKUP($C$5,'Reference edited'!$C$188:$G$189,COLUMN('Reference edited'!$E$188)-COLUMN('Reference edited'!$C$188)+1,0)*(10^-3))</f>
        <v/>
      </c>
      <c r="W74" s="197" t="str">
        <f>IF(J74="","",
J74*VLOOKUP($C$5,'Reference edited'!$C$188:$G$189,COLUMN('Reference edited'!$E$188)-COLUMN('Reference edited'!$C$188)+1,0)*(10^-3))</f>
        <v/>
      </c>
      <c r="X74" s="197" t="str">
        <f>IF(K74="","",
K74*VLOOKUP($C$5,'Reference edited'!$C$188:$G$189,COLUMN('Reference edited'!$E$188)-COLUMN('Reference edited'!$C$188)+1,0)*(10^-3))</f>
        <v/>
      </c>
      <c r="Y74" s="197" t="str">
        <f>IF(L74="","",
L74*VLOOKUP($C$5,'Reference edited'!$C$188:$G$189,COLUMN('Reference edited'!$E$188)-COLUMN('Reference edited'!$C$188)+1,0)*(10^-3))</f>
        <v/>
      </c>
      <c r="Z74" s="197" t="str">
        <f>IF(M74="","",
M74*VLOOKUP($C$5,'Reference edited'!$C$188:$G$189,COLUMN('Reference edited'!$E$188)-COLUMN('Reference edited'!$C$188)+1,0)*(10^-3))</f>
        <v/>
      </c>
      <c r="AA74" s="197" t="str">
        <f>IF(N74="","",
N74*VLOOKUP($C$5,'Reference edited'!$C$188:$G$189,COLUMN('Reference edited'!$E$188)-COLUMN('Reference edited'!$C$188)+1,0)*(10^-3))</f>
        <v/>
      </c>
      <c r="AB74" s="197" t="str">
        <f>IF(O74="","",
O74*VLOOKUP($C$5,'Reference edited'!$C$188:$G$189,COLUMN('Reference edited'!$E$188)-COLUMN('Reference edited'!$C$188)+1,0)*(10^-3))</f>
        <v/>
      </c>
      <c r="AC74" s="197" t="str">
        <f>IF(P74="","",
P74*VLOOKUP($C$5,'Reference edited'!$C$188:$G$189,COLUMN('Reference edited'!$E$188)-COLUMN('Reference edited'!$C$188)+1,0)*(10^-3))</f>
        <v/>
      </c>
      <c r="AD74" s="197" t="str">
        <f>IF(Q74="","",
Q74*VLOOKUP($C$5,'Reference edited'!$C$188:$G$189,COLUMN('Reference edited'!$E$188)-COLUMN('Reference edited'!$C$188)+1,0)*(10^-3))</f>
        <v/>
      </c>
      <c r="AE74" s="197" t="str">
        <f>IF(R74="","",
R74*VLOOKUP($C$5,'Reference edited'!$C$188:$G$189,COLUMN('Reference edited'!$E$188)-COLUMN('Reference edited'!$C$188)+1,0)*(10^-3))</f>
        <v/>
      </c>
      <c r="AF74" s="197" t="str">
        <f>IF(S74="","",
S74*VLOOKUP($C$5,'Reference edited'!$C$188:$G$189,COLUMN('Reference edited'!$E$188)-COLUMN('Reference edited'!$C$188)+1,0)*(10^-3))</f>
        <v/>
      </c>
      <c r="AG74" s="222" t="str">
        <f>IF(T74="","",
T74*VLOOKUP($C$5,'Reference edited'!$C$188:$G$189,COLUMN('Reference edited'!$E$188)-COLUMN('Reference edited'!$C$188)+1,0)*(10^-3))</f>
        <v/>
      </c>
      <c r="AH74" s="199">
        <f t="shared" si="26"/>
        <v>0</v>
      </c>
      <c r="AI74" s="212" t="str">
        <f>IF(I74="","",
I74*VLOOKUP($C$5,'Reference edited'!$C$188:$G$189,COLUMN('Reference edited'!$F$188)-COLUMN('Reference edited'!$C$188)+1,0)*(10^-3))</f>
        <v/>
      </c>
      <c r="AJ74" s="197" t="str">
        <f>IF(J74="","",
J74*VLOOKUP($C$5,'Reference edited'!$C$188:$G$189,COLUMN('Reference edited'!$F$188)-COLUMN('Reference edited'!$C$188)+1,0)*(10^-3))</f>
        <v/>
      </c>
      <c r="AK74" s="197" t="str">
        <f>IF(K74="","",
K74*VLOOKUP($C$5,'Reference edited'!$C$188:$G$189,COLUMN('Reference edited'!$F$188)-COLUMN('Reference edited'!$C$188)+1,0)*(10^-3))</f>
        <v/>
      </c>
      <c r="AL74" s="197" t="str">
        <f>IF(L74="","",
L74*VLOOKUP($C$5,'Reference edited'!$C$188:$G$189,COLUMN('Reference edited'!$F$188)-COLUMN('Reference edited'!$C$188)+1,0)*(10^-3))</f>
        <v/>
      </c>
      <c r="AM74" s="197" t="str">
        <f>IF(M74="","",
M74*VLOOKUP($C$5,'Reference edited'!$C$188:$G$189,COLUMN('Reference edited'!$F$188)-COLUMN('Reference edited'!$C$188)+1,0)*(10^-3))</f>
        <v/>
      </c>
      <c r="AN74" s="197" t="str">
        <f>IF(N74="","",
N74*VLOOKUP($C$5,'Reference edited'!$C$188:$G$189,COLUMN('Reference edited'!$F$188)-COLUMN('Reference edited'!$C$188)+1,0)*(10^-3))</f>
        <v/>
      </c>
      <c r="AO74" s="197" t="str">
        <f>IF(O74="","",
O74*VLOOKUP($C$5,'Reference edited'!$C$188:$G$189,COLUMN('Reference edited'!$F$188)-COLUMN('Reference edited'!$C$188)+1,0)*(10^-3))</f>
        <v/>
      </c>
      <c r="AP74" s="197" t="str">
        <f>IF(P74="","",
P74*VLOOKUP($C$5,'Reference edited'!$C$188:$G$189,COLUMN('Reference edited'!$F$188)-COLUMN('Reference edited'!$C$188)+1,0)*(10^-3))</f>
        <v/>
      </c>
      <c r="AQ74" s="197" t="str">
        <f>IF(Q74="","",
Q74*VLOOKUP($C$5,'Reference edited'!$C$188:$G$189,COLUMN('Reference edited'!$F$188)-COLUMN('Reference edited'!$C$188)+1,0)*(10^-3))</f>
        <v/>
      </c>
      <c r="AR74" s="197" t="str">
        <f>IF(R74="","",
R74*VLOOKUP($C$5,'Reference edited'!$C$188:$G$189,COLUMN('Reference edited'!$F$188)-COLUMN('Reference edited'!$C$188)+1,0)*(10^-3))</f>
        <v/>
      </c>
      <c r="AS74" s="197" t="str">
        <f>IF(S74="","",
S74*VLOOKUP($C$5,'Reference edited'!$C$188:$G$189,COLUMN('Reference edited'!$F$188)-COLUMN('Reference edited'!$C$188)+1,0)*(10^-3))</f>
        <v/>
      </c>
      <c r="AT74" s="222" t="str">
        <f>IF(T74="","",
T74*VLOOKUP($C$5,'Reference edited'!$C$188:$G$189,COLUMN('Reference edited'!$F$188)-COLUMN('Reference edited'!$C$188)+1,0)*(10^-3))</f>
        <v/>
      </c>
      <c r="AU74" s="199">
        <f t="shared" si="27"/>
        <v>0</v>
      </c>
      <c r="AV74" s="212" t="str">
        <f>IF(I74="","",
I74*VLOOKUP($C$5,'Reference edited'!$C$188:$G$189,COLUMN('Reference edited'!$G$188)-COLUMN('Reference edited'!$C$188)+1,0)*(10^-3))</f>
        <v/>
      </c>
      <c r="AW74" s="197" t="str">
        <f>IF(J74="","",
J74*VLOOKUP($C$5,'Reference edited'!$C$188:$G$189,COLUMN('Reference edited'!$G$188)-COLUMN('Reference edited'!$C$188)+1,0)*(10^-3))</f>
        <v/>
      </c>
      <c r="AX74" s="197" t="str">
        <f>IF(K74="","",
K74*VLOOKUP($C$5,'Reference edited'!$C$188:$G$189,COLUMN('Reference edited'!$G$188)-COLUMN('Reference edited'!$C$188)+1,0)*(10^-3))</f>
        <v/>
      </c>
      <c r="AY74" s="197" t="str">
        <f>IF(L74="","",
L74*VLOOKUP($C$5,'Reference edited'!$C$188:$G$189,COLUMN('Reference edited'!$G$188)-COLUMN('Reference edited'!$C$188)+1,0)*(10^-3))</f>
        <v/>
      </c>
      <c r="AZ74" s="197" t="str">
        <f>IF(M74="","",
M74*VLOOKUP($C$5,'Reference edited'!$C$188:$G$189,COLUMN('Reference edited'!$G$188)-COLUMN('Reference edited'!$C$188)+1,0)*(10^-3))</f>
        <v/>
      </c>
      <c r="BA74" s="197" t="str">
        <f>IF(N74="","",
N74*VLOOKUP($C$5,'Reference edited'!$C$188:$G$189,COLUMN('Reference edited'!$G$188)-COLUMN('Reference edited'!$C$188)+1,0)*(10^-3))</f>
        <v/>
      </c>
      <c r="BB74" s="197" t="str">
        <f>IF(O74="","",
O74*VLOOKUP($C$5,'Reference edited'!$C$188:$G$189,COLUMN('Reference edited'!$G$188)-COLUMN('Reference edited'!$C$188)+1,0)*(10^-3))</f>
        <v/>
      </c>
      <c r="BC74" s="197" t="str">
        <f>IF(P74="","",
P74*VLOOKUP($C$5,'Reference edited'!$C$188:$G$189,COLUMN('Reference edited'!$G$188)-COLUMN('Reference edited'!$C$188)+1,0)*(10^-3))</f>
        <v/>
      </c>
      <c r="BD74" s="197" t="str">
        <f>IF(Q74="","",
Q74*VLOOKUP($C$5,'Reference edited'!$C$188:$G$189,COLUMN('Reference edited'!$G$188)-COLUMN('Reference edited'!$C$188)+1,0)*(10^-3))</f>
        <v/>
      </c>
      <c r="BE74" s="197" t="str">
        <f>IF(R74="","",
R74*VLOOKUP($C$5,'Reference edited'!$C$188:$G$189,COLUMN('Reference edited'!$G$188)-COLUMN('Reference edited'!$C$188)+1,0)*(10^-3))</f>
        <v/>
      </c>
      <c r="BF74" s="197" t="str">
        <f>IF(S74="","",
S74*VLOOKUP($C$5,'Reference edited'!$C$188:$G$189,COLUMN('Reference edited'!$G$188)-COLUMN('Reference edited'!$C$188)+1,0)*(10^-3))</f>
        <v/>
      </c>
      <c r="BG74" s="222" t="str">
        <f>IF(T74="","",
T74*VLOOKUP($C$5,'Reference edited'!$C$188:$G$189,COLUMN('Reference edited'!$G$188)-COLUMN('Reference edited'!$C$188)+1,0)*(10^-3))</f>
        <v/>
      </c>
      <c r="BH74" s="199">
        <f t="shared" si="28"/>
        <v>0</v>
      </c>
    </row>
    <row r="75" spans="2:60" ht="17.45" customHeight="1" thickBot="1" x14ac:dyDescent="0.35">
      <c r="B75" s="744"/>
      <c r="C75" s="723"/>
      <c r="D75" s="724"/>
      <c r="E75" s="169"/>
      <c r="F75" s="425" t="str">
        <f>IF($E75="","",'Reference edited'!$B$185)</f>
        <v/>
      </c>
      <c r="G75" s="420"/>
      <c r="H75" s="421" t="str">
        <f t="shared" si="25"/>
        <v/>
      </c>
      <c r="I75" s="175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7"/>
      <c r="U75" s="235">
        <f t="shared" si="0"/>
        <v>0</v>
      </c>
      <c r="V75" s="236" t="str">
        <f>IF(I75="","",
I75*VLOOKUP($C$5,'Reference edited'!$C$188:$G$189,COLUMN('Reference edited'!$E$188)-COLUMN('Reference edited'!$C$188)+1,0)*(10^-3))</f>
        <v/>
      </c>
      <c r="W75" s="237" t="str">
        <f>IF(J75="","",
J75*VLOOKUP($C$5,'Reference edited'!$C$188:$G$189,COLUMN('Reference edited'!$E$188)-COLUMN('Reference edited'!$C$188)+1,0)*(10^-3))</f>
        <v/>
      </c>
      <c r="X75" s="237" t="str">
        <f>IF(K75="","",
K75*VLOOKUP($C$5,'Reference edited'!$C$188:$G$189,COLUMN('Reference edited'!$E$188)-COLUMN('Reference edited'!$C$188)+1,0)*(10^-3))</f>
        <v/>
      </c>
      <c r="Y75" s="237" t="str">
        <f>IF(L75="","",
L75*VLOOKUP($C$5,'Reference edited'!$C$188:$G$189,COLUMN('Reference edited'!$E$188)-COLUMN('Reference edited'!$C$188)+1,0)*(10^-3))</f>
        <v/>
      </c>
      <c r="Z75" s="237" t="str">
        <f>IF(M75="","",
M75*VLOOKUP($C$5,'Reference edited'!$C$188:$G$189,COLUMN('Reference edited'!$E$188)-COLUMN('Reference edited'!$C$188)+1,0)*(10^-3))</f>
        <v/>
      </c>
      <c r="AA75" s="237" t="str">
        <f>IF(N75="","",
N75*VLOOKUP($C$5,'Reference edited'!$C$188:$G$189,COLUMN('Reference edited'!$E$188)-COLUMN('Reference edited'!$C$188)+1,0)*(10^-3))</f>
        <v/>
      </c>
      <c r="AB75" s="237" t="str">
        <f>IF(O75="","",
O75*VLOOKUP($C$5,'Reference edited'!$C$188:$G$189,COLUMN('Reference edited'!$E$188)-COLUMN('Reference edited'!$C$188)+1,0)*(10^-3))</f>
        <v/>
      </c>
      <c r="AC75" s="237" t="str">
        <f>IF(P75="","",
P75*VLOOKUP($C$5,'Reference edited'!$C$188:$G$189,COLUMN('Reference edited'!$E$188)-COLUMN('Reference edited'!$C$188)+1,0)*(10^-3))</f>
        <v/>
      </c>
      <c r="AD75" s="237" t="str">
        <f>IF(Q75="","",
Q75*VLOOKUP($C$5,'Reference edited'!$C$188:$G$189,COLUMN('Reference edited'!$E$188)-COLUMN('Reference edited'!$C$188)+1,0)*(10^-3))</f>
        <v/>
      </c>
      <c r="AE75" s="237" t="str">
        <f>IF(R75="","",
R75*VLOOKUP($C$5,'Reference edited'!$C$188:$G$189,COLUMN('Reference edited'!$E$188)-COLUMN('Reference edited'!$C$188)+1,0)*(10^-3))</f>
        <v/>
      </c>
      <c r="AF75" s="237" t="str">
        <f>IF(S75="","",
S75*VLOOKUP($C$5,'Reference edited'!$C$188:$G$189,COLUMN('Reference edited'!$E$188)-COLUMN('Reference edited'!$C$188)+1,0)*(10^-3))</f>
        <v/>
      </c>
      <c r="AG75" s="282" t="str">
        <f>IF(T75="","",
T75*VLOOKUP($C$5,'Reference edited'!$C$188:$G$189,COLUMN('Reference edited'!$E$188)-COLUMN('Reference edited'!$C$188)+1,0)*(10^-3))</f>
        <v/>
      </c>
      <c r="AH75" s="239">
        <f t="shared" si="26"/>
        <v>0</v>
      </c>
      <c r="AI75" s="236" t="str">
        <f>IF(I75="","",
I75*VLOOKUP($C$5,'Reference edited'!$C$188:$G$189,COLUMN('Reference edited'!$F$188)-COLUMN('Reference edited'!$C$188)+1,0)*(10^-3))</f>
        <v/>
      </c>
      <c r="AJ75" s="237" t="str">
        <f>IF(J75="","",
J75*VLOOKUP($C$5,'Reference edited'!$C$188:$G$189,COLUMN('Reference edited'!$F$188)-COLUMN('Reference edited'!$C$188)+1,0)*(10^-3))</f>
        <v/>
      </c>
      <c r="AK75" s="237" t="str">
        <f>IF(K75="","",
K75*VLOOKUP($C$5,'Reference edited'!$C$188:$G$189,COLUMN('Reference edited'!$F$188)-COLUMN('Reference edited'!$C$188)+1,0)*(10^-3))</f>
        <v/>
      </c>
      <c r="AL75" s="237" t="str">
        <f>IF(L75="","",
L75*VLOOKUP($C$5,'Reference edited'!$C$188:$G$189,COLUMN('Reference edited'!$F$188)-COLUMN('Reference edited'!$C$188)+1,0)*(10^-3))</f>
        <v/>
      </c>
      <c r="AM75" s="237" t="str">
        <f>IF(M75="","",
M75*VLOOKUP($C$5,'Reference edited'!$C$188:$G$189,COLUMN('Reference edited'!$F$188)-COLUMN('Reference edited'!$C$188)+1,0)*(10^-3))</f>
        <v/>
      </c>
      <c r="AN75" s="237" t="str">
        <f>IF(N75="","",
N75*VLOOKUP($C$5,'Reference edited'!$C$188:$G$189,COLUMN('Reference edited'!$F$188)-COLUMN('Reference edited'!$C$188)+1,0)*(10^-3))</f>
        <v/>
      </c>
      <c r="AO75" s="237" t="str">
        <f>IF(O75="","",
O75*VLOOKUP($C$5,'Reference edited'!$C$188:$G$189,COLUMN('Reference edited'!$F$188)-COLUMN('Reference edited'!$C$188)+1,0)*(10^-3))</f>
        <v/>
      </c>
      <c r="AP75" s="237" t="str">
        <f>IF(P75="","",
P75*VLOOKUP($C$5,'Reference edited'!$C$188:$G$189,COLUMN('Reference edited'!$F$188)-COLUMN('Reference edited'!$C$188)+1,0)*(10^-3))</f>
        <v/>
      </c>
      <c r="AQ75" s="237" t="str">
        <f>IF(Q75="","",
Q75*VLOOKUP($C$5,'Reference edited'!$C$188:$G$189,COLUMN('Reference edited'!$F$188)-COLUMN('Reference edited'!$C$188)+1,0)*(10^-3))</f>
        <v/>
      </c>
      <c r="AR75" s="237" t="str">
        <f>IF(R75="","",
R75*VLOOKUP($C$5,'Reference edited'!$C$188:$G$189,COLUMN('Reference edited'!$F$188)-COLUMN('Reference edited'!$C$188)+1,0)*(10^-3))</f>
        <v/>
      </c>
      <c r="AS75" s="237" t="str">
        <f>IF(S75="","",
S75*VLOOKUP($C$5,'Reference edited'!$C$188:$G$189,COLUMN('Reference edited'!$F$188)-COLUMN('Reference edited'!$C$188)+1,0)*(10^-3))</f>
        <v/>
      </c>
      <c r="AT75" s="282" t="str">
        <f>IF(T75="","",
T75*VLOOKUP($C$5,'Reference edited'!$C$188:$G$189,COLUMN('Reference edited'!$F$188)-COLUMN('Reference edited'!$C$188)+1,0)*(10^-3))</f>
        <v/>
      </c>
      <c r="AU75" s="239">
        <f t="shared" si="27"/>
        <v>0</v>
      </c>
      <c r="AV75" s="236" t="str">
        <f>IF(I75="","",
I75*VLOOKUP($C$5,'Reference edited'!$C$188:$G$189,COLUMN('Reference edited'!$G$188)-COLUMN('Reference edited'!$C$188)+1,0)*(10^-3))</f>
        <v/>
      </c>
      <c r="AW75" s="237" t="str">
        <f>IF(J75="","",
J75*VLOOKUP($C$5,'Reference edited'!$C$188:$G$189,COLUMN('Reference edited'!$G$188)-COLUMN('Reference edited'!$C$188)+1,0)*(10^-3))</f>
        <v/>
      </c>
      <c r="AX75" s="237" t="str">
        <f>IF(K75="","",
K75*VLOOKUP($C$5,'Reference edited'!$C$188:$G$189,COLUMN('Reference edited'!$G$188)-COLUMN('Reference edited'!$C$188)+1,0)*(10^-3))</f>
        <v/>
      </c>
      <c r="AY75" s="237" t="str">
        <f>IF(L75="","",
L75*VLOOKUP($C$5,'Reference edited'!$C$188:$G$189,COLUMN('Reference edited'!$G$188)-COLUMN('Reference edited'!$C$188)+1,0)*(10^-3))</f>
        <v/>
      </c>
      <c r="AZ75" s="237" t="str">
        <f>IF(M75="","",
M75*VLOOKUP($C$5,'Reference edited'!$C$188:$G$189,COLUMN('Reference edited'!$G$188)-COLUMN('Reference edited'!$C$188)+1,0)*(10^-3))</f>
        <v/>
      </c>
      <c r="BA75" s="237" t="str">
        <f>IF(N75="","",
N75*VLOOKUP($C$5,'Reference edited'!$C$188:$G$189,COLUMN('Reference edited'!$G$188)-COLUMN('Reference edited'!$C$188)+1,0)*(10^-3))</f>
        <v/>
      </c>
      <c r="BB75" s="237" t="str">
        <f>IF(O75="","",
O75*VLOOKUP($C$5,'Reference edited'!$C$188:$G$189,COLUMN('Reference edited'!$G$188)-COLUMN('Reference edited'!$C$188)+1,0)*(10^-3))</f>
        <v/>
      </c>
      <c r="BC75" s="237" t="str">
        <f>IF(P75="","",
P75*VLOOKUP($C$5,'Reference edited'!$C$188:$G$189,COLUMN('Reference edited'!$G$188)-COLUMN('Reference edited'!$C$188)+1,0)*(10^-3))</f>
        <v/>
      </c>
      <c r="BD75" s="237" t="str">
        <f>IF(Q75="","",
Q75*VLOOKUP($C$5,'Reference edited'!$C$188:$G$189,COLUMN('Reference edited'!$G$188)-COLUMN('Reference edited'!$C$188)+1,0)*(10^-3))</f>
        <v/>
      </c>
      <c r="BE75" s="237" t="str">
        <f>IF(R75="","",
R75*VLOOKUP($C$5,'Reference edited'!$C$188:$G$189,COLUMN('Reference edited'!$G$188)-COLUMN('Reference edited'!$C$188)+1,0)*(10^-3))</f>
        <v/>
      </c>
      <c r="BF75" s="237" t="str">
        <f>IF(S75="","",
S75*VLOOKUP($C$5,'Reference edited'!$C$188:$G$189,COLUMN('Reference edited'!$G$188)-COLUMN('Reference edited'!$C$188)+1,0)*(10^-3))</f>
        <v/>
      </c>
      <c r="BG75" s="282" t="str">
        <f>IF(T75="","",
T75*VLOOKUP($C$5,'Reference edited'!$C$188:$G$189,COLUMN('Reference edited'!$G$188)-COLUMN('Reference edited'!$C$188)+1,0)*(10^-3))</f>
        <v/>
      </c>
      <c r="BH75" s="239">
        <f t="shared" si="28"/>
        <v>0</v>
      </c>
    </row>
    <row r="76" spans="2:60" ht="16.5" customHeight="1" x14ac:dyDescent="0.3"/>
    <row r="77" spans="2:60" ht="16.5" customHeight="1" x14ac:dyDescent="0.3"/>
  </sheetData>
  <sheetProtection algorithmName="SHA-512" hashValue="fEb0EoAFURIxSFAUhIwUvO6Ch9dDuuNOj43FTmULAzqKMDx1vCMzTaOTthoNVTSiTEkL+msmqgnf6QWktDtpCA==" saltValue="iMeG3BFwYfe6lHOhkRStXA==" spinCount="100000" sheet="1" formatCells="0" formatColumns="0" formatRows="0"/>
  <mergeCells count="36">
    <mergeCell ref="AI54:AU54"/>
    <mergeCell ref="AV54:BH54"/>
    <mergeCell ref="V7:AH7"/>
    <mergeCell ref="AI7:AU7"/>
    <mergeCell ref="AV7:BH7"/>
    <mergeCell ref="V42:AH42"/>
    <mergeCell ref="AI42:AU42"/>
    <mergeCell ref="AV42:BH42"/>
    <mergeCell ref="AI30:AU30"/>
    <mergeCell ref="AV30:BH30"/>
    <mergeCell ref="V30:AH30"/>
    <mergeCell ref="V54:AH54"/>
    <mergeCell ref="D40:D41"/>
    <mergeCell ref="D32:D37"/>
    <mergeCell ref="C20:D29"/>
    <mergeCell ref="C54:D65"/>
    <mergeCell ref="C30:C41"/>
    <mergeCell ref="D30:H30"/>
    <mergeCell ref="C42:D53"/>
    <mergeCell ref="D38:D39"/>
    <mergeCell ref="C66:D75"/>
    <mergeCell ref="B3:U3"/>
    <mergeCell ref="E7:H7"/>
    <mergeCell ref="I7:U7"/>
    <mergeCell ref="B9:D9"/>
    <mergeCell ref="B7:D8"/>
    <mergeCell ref="B5:B6"/>
    <mergeCell ref="C5:C6"/>
    <mergeCell ref="B54:B75"/>
    <mergeCell ref="E42:H42"/>
    <mergeCell ref="I42:U42"/>
    <mergeCell ref="B10:B53"/>
    <mergeCell ref="E54:H54"/>
    <mergeCell ref="I54:U54"/>
    <mergeCell ref="C10:D19"/>
    <mergeCell ref="I30:U30"/>
  </mergeCells>
  <phoneticPr fontId="2" type="noConversion"/>
  <conditionalFormatting sqref="D6:F6">
    <cfRule type="expression" dxfId="4" priority="3">
      <formula>$C5&lt;&gt;"Self Input"</formula>
    </cfRule>
  </conditionalFormatting>
  <conditionalFormatting sqref="G44:G53">
    <cfRule type="expression" dxfId="3" priority="6">
      <formula>AND($E44&lt;&gt;#REF!,$E44&lt;&gt;#REF!)</formula>
    </cfRule>
  </conditionalFormatting>
  <dataValidations count="38">
    <dataValidation type="custom" allowBlank="1" showInputMessage="1" showErrorMessage="1" errorTitle="Error" error="[Carbonate_Burning_Industries] Please input carbonate use rate between 0~1 (0=0%, 1=100%)_x000a_[Glass_Production] Please input cullet (waste glass) use rate between 0~1 (0=0%, 1=100%)_x000a_* No need to input for other process" sqref="G44:G53" xr:uid="{C865A9A2-1C34-4F17-ADEE-DF638E601C1E}">
      <formula1>IF(OR($E44="Carbonate_Burning_Industries",$E44="Glass_Production"),AND($G44&lt;=1,$G44&gt;=0),"")</formula1>
    </dataValidation>
    <dataValidation allowBlank="1" prompt="탱크로리에 저장하지 않은 이동식 액체석유가스(LPG)는 프로판으로 간주" sqref="F31" xr:uid="{BCA971B7-65CA-4C52-8605-27AB0E8D47F9}"/>
    <dataValidation type="list" allowBlank="1" showInputMessage="1" showErrorMessage="1" sqref="G40:G41" xr:uid="{E07A9157-0448-4CDE-9B94-E85A2CF4CB11}">
      <formula1>INDIRECT($D$40)</formula1>
    </dataValidation>
    <dataValidation type="list" allowBlank="1" showInputMessage="1" showErrorMessage="1" sqref="G33:G37" xr:uid="{06197592-413A-4CFE-AC39-AECFCFEBE051}">
      <formula1>INDIRECT($D$32&amp;F33)</formula1>
    </dataValidation>
    <dataValidation type="list" allowBlank="1" showInputMessage="1" showErrorMessage="1" sqref="F44" xr:uid="{CD465E6A-0BE5-4640-9B50-F68D4D13B1EF}">
      <formula1>INDIRECT($E$44)</formula1>
    </dataValidation>
    <dataValidation type="list" allowBlank="1" showInputMessage="1" showErrorMessage="1" sqref="F45" xr:uid="{C3C17021-A06B-4E47-9D1B-0678C2DC905C}">
      <formula1>INDIRECT($E$45)</formula1>
    </dataValidation>
    <dataValidation type="list" allowBlank="1" showInputMessage="1" showErrorMessage="1" sqref="F46" xr:uid="{B5EF23FA-82DE-40A3-BCBD-19A8ED4C6768}">
      <formula1>INDIRECT($E$46)</formula1>
    </dataValidation>
    <dataValidation type="list" allowBlank="1" showInputMessage="1" showErrorMessage="1" sqref="F47" xr:uid="{DD6D7909-4306-48F8-8A68-E596F54B48D1}">
      <formula1>INDIRECT($E$47)</formula1>
    </dataValidation>
    <dataValidation type="list" allowBlank="1" showInputMessage="1" showErrorMessage="1" sqref="G32" xr:uid="{DF2197EB-B3CA-462B-BDB0-96D202C3A0A3}">
      <formula1>INDIRECT($D$32&amp;$F$32)</formula1>
    </dataValidation>
    <dataValidation type="list" allowBlank="1" showInputMessage="1" showErrorMessage="1" sqref="F38:F39" xr:uid="{699E4FB8-2A2C-453D-BF7D-06A04EEC2E5F}">
      <formula1>INDIRECT($D$38)</formula1>
    </dataValidation>
    <dataValidation type="list" allowBlank="1" showInputMessage="1" showErrorMessage="1" sqref="F48" xr:uid="{316AB30C-E4FC-4707-A2E0-F56723A58E5F}">
      <formula1>INDIRECT($E$48)</formula1>
    </dataValidation>
    <dataValidation type="list" allowBlank="1" showInputMessage="1" showErrorMessage="1" sqref="F49" xr:uid="{94E1D097-3767-42BD-927A-E422FBC3C1C1}">
      <formula1>INDIRECT($E$49)</formula1>
    </dataValidation>
    <dataValidation type="list" allowBlank="1" showInputMessage="1" showErrorMessage="1" sqref="F50" xr:uid="{3A5445D4-9E77-4AFC-9E74-6DC57B0CA3CD}">
      <formula1>INDIRECT($E$50)</formula1>
    </dataValidation>
    <dataValidation type="list" allowBlank="1" showInputMessage="1" showErrorMessage="1" sqref="F51" xr:uid="{797D90E5-323B-49E0-84A9-39DE07E3FFA1}">
      <formula1>INDIRECT($E$51)</formula1>
    </dataValidation>
    <dataValidation type="list" allowBlank="1" showInputMessage="1" showErrorMessage="1" sqref="F52" xr:uid="{72F6DDF7-D436-4497-9FAF-38219D7508BA}">
      <formula1>INDIRECT($E$52)</formula1>
    </dataValidation>
    <dataValidation type="list" allowBlank="1" showInputMessage="1" showErrorMessage="1" sqref="F53" xr:uid="{15A176BC-AE99-48B3-A32F-C5BAB690852B}">
      <formula1>INDIRECT($E$53)</formula1>
    </dataValidation>
    <dataValidation type="custom" allowBlank="1" showInputMessage="1" showErrorMessage="1" errorTitle="Error" error="Please input data after selecting &quot;Self Input&quot; option" sqref="D6:F6" xr:uid="{10F3BC49-4F0E-461E-A3F4-242D4038DFC7}">
      <formula1>$C$5="Self Input"</formula1>
    </dataValidation>
    <dataValidation type="list" allowBlank="1" showInputMessage="1" showErrorMessage="1" sqref="F10" xr:uid="{6E07C0E8-672A-46A4-AECE-C13F74EB56A2}">
      <formula1>INDIRECT(C4&amp;$C$10)</formula1>
    </dataValidation>
    <dataValidation type="list" allowBlank="1" showInputMessage="1" showErrorMessage="1" sqref="F19" xr:uid="{E81F81F1-EB39-49B8-8D8B-27E67E03AD8B}">
      <formula1>INDIRECT(C4&amp;$C$10)</formula1>
    </dataValidation>
    <dataValidation type="list" allowBlank="1" showInputMessage="1" showErrorMessage="1" sqref="F12" xr:uid="{6333EFAB-E711-4B3B-816B-40BAA7EAF9C3}">
      <formula1>INDIRECT(C4&amp;$C$10)</formula1>
    </dataValidation>
    <dataValidation type="list" allowBlank="1" showInputMessage="1" showErrorMessage="1" sqref="F13" xr:uid="{664D4DBA-BC4A-4A9D-9B05-838D4478E185}">
      <formula1>INDIRECT(C4&amp;$C$10)</formula1>
    </dataValidation>
    <dataValidation type="list" allowBlank="1" showInputMessage="1" showErrorMessage="1" sqref="F14" xr:uid="{53E1344F-37CE-431E-9890-B4BF77A7225A}">
      <formula1>INDIRECT(C4&amp;$C$10)</formula1>
    </dataValidation>
    <dataValidation type="list" allowBlank="1" showInputMessage="1" showErrorMessage="1" sqref="F15" xr:uid="{01485D52-4F91-4E9A-800F-2E5B74F202FB}">
      <formula1>INDIRECT(C4&amp;$C$10)</formula1>
    </dataValidation>
    <dataValidation type="list" allowBlank="1" showInputMessage="1" showErrorMessage="1" sqref="F16" xr:uid="{19D5537E-3EBC-43DC-9B4B-3903A1508704}">
      <formula1>INDIRECT(C4&amp;$C$10)</formula1>
    </dataValidation>
    <dataValidation type="list" allowBlank="1" showInputMessage="1" showErrorMessage="1" sqref="F17" xr:uid="{15C3344A-3644-4DC8-A025-4DD62E16ADFD}">
      <formula1>INDIRECT(C4&amp;$C$10)</formula1>
    </dataValidation>
    <dataValidation type="list" allowBlank="1" showInputMessage="1" showErrorMessage="1" sqref="F18" xr:uid="{BFD06F46-3F1D-4EAA-ABC4-FB88A8B68E33}">
      <formula1>INDIRECT(C4&amp;$C$10)</formula1>
    </dataValidation>
    <dataValidation type="list" allowBlank="1" showInputMessage="1" showErrorMessage="1" sqref="F20" xr:uid="{084DEDDA-67A9-4CCD-A449-621516BA1DC2}">
      <formula1>INDIRECT(C4&amp;$C$20)</formula1>
    </dataValidation>
    <dataValidation type="list" allowBlank="1" showInputMessage="1" showErrorMessage="1" sqref="F11" xr:uid="{ABAB3216-6889-4ED8-A14C-03E2B4C6E8D8}">
      <formula1>INDIRECT(C4&amp;$C$10)</formula1>
    </dataValidation>
    <dataValidation type="list" allowBlank="1" showInputMessage="1" showErrorMessage="1" sqref="F21" xr:uid="{FF588E0A-61DA-45DA-9240-470549CC7551}">
      <formula1>INDIRECT(C4&amp;$C$20)</formula1>
    </dataValidation>
    <dataValidation type="list" allowBlank="1" showInputMessage="1" showErrorMessage="1" sqref="F22" xr:uid="{C832F5D9-DEC6-4DF3-A7E5-8DE10BF4DF7A}">
      <formula1>INDIRECT(C4&amp;$C$20)</formula1>
    </dataValidation>
    <dataValidation type="list" allowBlank="1" showInputMessage="1" showErrorMessage="1" sqref="F23" xr:uid="{DBE5CCE5-3C74-4C95-BAFA-2B92D34520A7}">
      <formula1>INDIRECT(C4&amp;$C$20)</formula1>
    </dataValidation>
    <dataValidation type="list" allowBlank="1" showInputMessage="1" showErrorMessage="1" sqref="F24" xr:uid="{315EEDA5-94E9-40BD-AADD-CFDDAA0A8231}">
      <formula1>INDIRECT(C4&amp;$C$20)</formula1>
    </dataValidation>
    <dataValidation type="list" allowBlank="1" showInputMessage="1" showErrorMessage="1" sqref="F25" xr:uid="{AB20A5CF-98A4-4D87-8FD9-A1677BA26DB4}">
      <formula1>INDIRECT(C4&amp;$C$20)</formula1>
    </dataValidation>
    <dataValidation type="list" allowBlank="1" showInputMessage="1" showErrorMessage="1" sqref="F26" xr:uid="{D22CD3B8-A279-4E48-80B6-23ED14C5F85E}">
      <formula1>INDIRECT(C4&amp;$C$20)</formula1>
    </dataValidation>
    <dataValidation type="list" allowBlank="1" showInputMessage="1" showErrorMessage="1" sqref="F27" xr:uid="{EC9ABBE2-8818-4ED6-A000-13E93D632449}">
      <formula1>INDIRECT(C4&amp;$C$20)</formula1>
    </dataValidation>
    <dataValidation type="list" allowBlank="1" showInputMessage="1" showErrorMessage="1" sqref="F28" xr:uid="{2B3ED80D-FE2E-43AF-988D-4A00A39BDBF8}">
      <formula1>INDIRECT(C4&amp;$C$20)</formula1>
    </dataValidation>
    <dataValidation type="list" allowBlank="1" showInputMessage="1" showErrorMessage="1" sqref="F29" xr:uid="{9A87A550-73BB-45F9-A11D-2C48BAA75F21}">
      <formula1>INDIRECT(C4&amp;$C$20)</formula1>
    </dataValidation>
    <dataValidation type="list" allowBlank="1" showInputMessage="1" showErrorMessage="1" sqref="F32:F37" xr:uid="{BAD4C868-5B4A-4F2A-B76E-34AF49AD28C8}">
      <formula1>"Municipal_solid_waste,Industrial_waste,Sludge"</formula1>
    </dataValidation>
  </dataValidations>
  <pageMargins left="0.75" right="0.75" top="1" bottom="1" header="0.5" footer="0.5"/>
  <pageSetup paperSize="9" scale="19" orientation="landscape" horizontalDpi="4294967295" verticalDpi="4294967295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A75C67-9D59-4275-9197-E0A7AB3147E3}">
            <xm:f>AND($E44&lt;&gt;'Reference edited'!$H$197,$E44&lt;&gt;'Reference edited'!$H$198)</xm:f>
            <x14:dxf>
              <fill>
                <patternFill>
                  <bgColor theme="0" tint="-0.499984740745262"/>
                </patternFill>
              </fill>
            </x14:dxf>
          </x14:cfRule>
          <xm:sqref>G44:G53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F060CA-A217-4688-BA17-341DBDBF62C3}">
          <x14:formula1>
            <xm:f>'Reference edited'!$B$3:$B$4</xm:f>
          </x14:formula1>
          <xm:sqref>C4</xm:sqref>
        </x14:dataValidation>
        <x14:dataValidation type="list" allowBlank="1" showInputMessage="1" showErrorMessage="1" xr:uid="{4AC8EFF5-0BEF-4709-BE6E-BD58ED85BB98}">
          <x14:formula1>
            <xm:f>'Reference edited'!$H$196:$H$203</xm:f>
          </x14:formula1>
          <xm:sqref>E44:E53</xm:sqref>
        </x14:dataValidation>
        <x14:dataValidation type="list" allowBlank="1" showInputMessage="1" showErrorMessage="1" xr:uid="{AAD9270C-BEA8-402E-B534-E1E2C855221D}">
          <x14:formula1>
            <xm:f>'Reference edited'!$C$188:$C$189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678E-34C4-43BE-8EB7-53087608A2DC}">
  <sheetPr>
    <pageSetUpPr fitToPage="1"/>
  </sheetPr>
  <dimension ref="B3:BH141"/>
  <sheetViews>
    <sheetView zoomScale="70" zoomScaleNormal="7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V8" sqref="V8"/>
    </sheetView>
  </sheetViews>
  <sheetFormatPr defaultRowHeight="16.5" x14ac:dyDescent="0.3"/>
  <cols>
    <col min="1" max="1" width="3.375" style="77" customWidth="1"/>
    <col min="2" max="2" width="14" style="77" customWidth="1"/>
    <col min="3" max="4" width="10.375" style="77" customWidth="1"/>
    <col min="5" max="5" width="16.625" style="77" customWidth="1"/>
    <col min="6" max="6" width="31.875" style="77" bestFit="1" customWidth="1"/>
    <col min="7" max="7" width="17.125" style="77" customWidth="1"/>
    <col min="8" max="8" width="7.375" style="77" customWidth="1"/>
    <col min="9" max="9" width="13.375" style="77" bestFit="1" customWidth="1"/>
    <col min="10" max="19" width="9.875" style="77" bestFit="1" customWidth="1"/>
    <col min="20" max="20" width="12.125" style="77" bestFit="1" customWidth="1"/>
    <col min="21" max="21" width="12.625" style="77" bestFit="1" customWidth="1"/>
    <col min="22" max="33" width="12.125" style="77" bestFit="1" customWidth="1"/>
    <col min="34" max="34" width="13.125" style="77" bestFit="1" customWidth="1"/>
    <col min="35" max="35" width="12.125" style="77" bestFit="1" customWidth="1"/>
    <col min="36" max="46" width="7.5" style="77" bestFit="1" customWidth="1"/>
    <col min="47" max="47" width="8.5" style="77" bestFit="1" customWidth="1"/>
    <col min="48" max="48" width="9.5" style="77" bestFit="1" customWidth="1"/>
    <col min="49" max="60" width="7.5" style="77" bestFit="1" customWidth="1"/>
    <col min="61" max="256" width="8.875" style="77"/>
    <col min="257" max="257" width="8.125" style="77" customWidth="1"/>
    <col min="258" max="258" width="8" style="77" customWidth="1"/>
    <col min="259" max="259" width="16" style="77" bestFit="1" customWidth="1"/>
    <col min="260" max="260" width="12.375" style="77" bestFit="1" customWidth="1"/>
    <col min="261" max="261" width="11.125" style="77" customWidth="1"/>
    <col min="262" max="262" width="4.875" style="77" bestFit="1" customWidth="1"/>
    <col min="263" max="274" width="9" style="77" bestFit="1" customWidth="1"/>
    <col min="275" max="275" width="9.125" style="77" bestFit="1" customWidth="1"/>
    <col min="276" max="512" width="8.875" style="77"/>
    <col min="513" max="513" width="8.125" style="77" customWidth="1"/>
    <col min="514" max="514" width="8" style="77" customWidth="1"/>
    <col min="515" max="515" width="16" style="77" bestFit="1" customWidth="1"/>
    <col min="516" max="516" width="12.375" style="77" bestFit="1" customWidth="1"/>
    <col min="517" max="517" width="11.125" style="77" customWidth="1"/>
    <col min="518" max="518" width="4.875" style="77" bestFit="1" customWidth="1"/>
    <col min="519" max="530" width="9" style="77" bestFit="1" customWidth="1"/>
    <col min="531" max="531" width="9.125" style="77" bestFit="1" customWidth="1"/>
    <col min="532" max="768" width="8.875" style="77"/>
    <col min="769" max="769" width="8.125" style="77" customWidth="1"/>
    <col min="770" max="770" width="8" style="77" customWidth="1"/>
    <col min="771" max="771" width="16" style="77" bestFit="1" customWidth="1"/>
    <col min="772" max="772" width="12.375" style="77" bestFit="1" customWidth="1"/>
    <col min="773" max="773" width="11.125" style="77" customWidth="1"/>
    <col min="774" max="774" width="4.875" style="77" bestFit="1" customWidth="1"/>
    <col min="775" max="786" width="9" style="77" bestFit="1" customWidth="1"/>
    <col min="787" max="787" width="9.125" style="77" bestFit="1" customWidth="1"/>
    <col min="788" max="1024" width="8.875" style="77"/>
    <col min="1025" max="1025" width="8.125" style="77" customWidth="1"/>
    <col min="1026" max="1026" width="8" style="77" customWidth="1"/>
    <col min="1027" max="1027" width="16" style="77" bestFit="1" customWidth="1"/>
    <col min="1028" max="1028" width="12.375" style="77" bestFit="1" customWidth="1"/>
    <col min="1029" max="1029" width="11.125" style="77" customWidth="1"/>
    <col min="1030" max="1030" width="4.875" style="77" bestFit="1" customWidth="1"/>
    <col min="1031" max="1042" width="9" style="77" bestFit="1" customWidth="1"/>
    <col min="1043" max="1043" width="9.125" style="77" bestFit="1" customWidth="1"/>
    <col min="1044" max="1280" width="8.875" style="77"/>
    <col min="1281" max="1281" width="8.125" style="77" customWidth="1"/>
    <col min="1282" max="1282" width="8" style="77" customWidth="1"/>
    <col min="1283" max="1283" width="16" style="77" bestFit="1" customWidth="1"/>
    <col min="1284" max="1284" width="12.375" style="77" bestFit="1" customWidth="1"/>
    <col min="1285" max="1285" width="11.125" style="77" customWidth="1"/>
    <col min="1286" max="1286" width="4.875" style="77" bestFit="1" customWidth="1"/>
    <col min="1287" max="1298" width="9" style="77" bestFit="1" customWidth="1"/>
    <col min="1299" max="1299" width="9.125" style="77" bestFit="1" customWidth="1"/>
    <col min="1300" max="1536" width="8.875" style="77"/>
    <col min="1537" max="1537" width="8.125" style="77" customWidth="1"/>
    <col min="1538" max="1538" width="8" style="77" customWidth="1"/>
    <col min="1539" max="1539" width="16" style="77" bestFit="1" customWidth="1"/>
    <col min="1540" max="1540" width="12.375" style="77" bestFit="1" customWidth="1"/>
    <col min="1541" max="1541" width="11.125" style="77" customWidth="1"/>
    <col min="1542" max="1542" width="4.875" style="77" bestFit="1" customWidth="1"/>
    <col min="1543" max="1554" width="9" style="77" bestFit="1" customWidth="1"/>
    <col min="1555" max="1555" width="9.125" style="77" bestFit="1" customWidth="1"/>
    <col min="1556" max="1792" width="8.875" style="77"/>
    <col min="1793" max="1793" width="8.125" style="77" customWidth="1"/>
    <col min="1794" max="1794" width="8" style="77" customWidth="1"/>
    <col min="1795" max="1795" width="16" style="77" bestFit="1" customWidth="1"/>
    <col min="1796" max="1796" width="12.375" style="77" bestFit="1" customWidth="1"/>
    <col min="1797" max="1797" width="11.125" style="77" customWidth="1"/>
    <col min="1798" max="1798" width="4.875" style="77" bestFit="1" customWidth="1"/>
    <col min="1799" max="1810" width="9" style="77" bestFit="1" customWidth="1"/>
    <col min="1811" max="1811" width="9.125" style="77" bestFit="1" customWidth="1"/>
    <col min="1812" max="2048" width="8.875" style="77"/>
    <col min="2049" max="2049" width="8.125" style="77" customWidth="1"/>
    <col min="2050" max="2050" width="8" style="77" customWidth="1"/>
    <col min="2051" max="2051" width="16" style="77" bestFit="1" customWidth="1"/>
    <col min="2052" max="2052" width="12.375" style="77" bestFit="1" customWidth="1"/>
    <col min="2053" max="2053" width="11.125" style="77" customWidth="1"/>
    <col min="2054" max="2054" width="4.875" style="77" bestFit="1" customWidth="1"/>
    <col min="2055" max="2066" width="9" style="77" bestFit="1" customWidth="1"/>
    <col min="2067" max="2067" width="9.125" style="77" bestFit="1" customWidth="1"/>
    <col min="2068" max="2304" width="8.875" style="77"/>
    <col min="2305" max="2305" width="8.125" style="77" customWidth="1"/>
    <col min="2306" max="2306" width="8" style="77" customWidth="1"/>
    <col min="2307" max="2307" width="16" style="77" bestFit="1" customWidth="1"/>
    <col min="2308" max="2308" width="12.375" style="77" bestFit="1" customWidth="1"/>
    <col min="2309" max="2309" width="11.125" style="77" customWidth="1"/>
    <col min="2310" max="2310" width="4.875" style="77" bestFit="1" customWidth="1"/>
    <col min="2311" max="2322" width="9" style="77" bestFit="1" customWidth="1"/>
    <col min="2323" max="2323" width="9.125" style="77" bestFit="1" customWidth="1"/>
    <col min="2324" max="2560" width="8.875" style="77"/>
    <col min="2561" max="2561" width="8.125" style="77" customWidth="1"/>
    <col min="2562" max="2562" width="8" style="77" customWidth="1"/>
    <col min="2563" max="2563" width="16" style="77" bestFit="1" customWidth="1"/>
    <col min="2564" max="2564" width="12.375" style="77" bestFit="1" customWidth="1"/>
    <col min="2565" max="2565" width="11.125" style="77" customWidth="1"/>
    <col min="2566" max="2566" width="4.875" style="77" bestFit="1" customWidth="1"/>
    <col min="2567" max="2578" width="9" style="77" bestFit="1" customWidth="1"/>
    <col min="2579" max="2579" width="9.125" style="77" bestFit="1" customWidth="1"/>
    <col min="2580" max="2816" width="8.875" style="77"/>
    <col min="2817" max="2817" width="8.125" style="77" customWidth="1"/>
    <col min="2818" max="2818" width="8" style="77" customWidth="1"/>
    <col min="2819" max="2819" width="16" style="77" bestFit="1" customWidth="1"/>
    <col min="2820" max="2820" width="12.375" style="77" bestFit="1" customWidth="1"/>
    <col min="2821" max="2821" width="11.125" style="77" customWidth="1"/>
    <col min="2822" max="2822" width="4.875" style="77" bestFit="1" customWidth="1"/>
    <col min="2823" max="2834" width="9" style="77" bestFit="1" customWidth="1"/>
    <col min="2835" max="2835" width="9.125" style="77" bestFit="1" customWidth="1"/>
    <col min="2836" max="3072" width="8.875" style="77"/>
    <col min="3073" max="3073" width="8.125" style="77" customWidth="1"/>
    <col min="3074" max="3074" width="8" style="77" customWidth="1"/>
    <col min="3075" max="3075" width="16" style="77" bestFit="1" customWidth="1"/>
    <col min="3076" max="3076" width="12.375" style="77" bestFit="1" customWidth="1"/>
    <col min="3077" max="3077" width="11.125" style="77" customWidth="1"/>
    <col min="3078" max="3078" width="4.875" style="77" bestFit="1" customWidth="1"/>
    <col min="3079" max="3090" width="9" style="77" bestFit="1" customWidth="1"/>
    <col min="3091" max="3091" width="9.125" style="77" bestFit="1" customWidth="1"/>
    <col min="3092" max="3328" width="8.875" style="77"/>
    <col min="3329" max="3329" width="8.125" style="77" customWidth="1"/>
    <col min="3330" max="3330" width="8" style="77" customWidth="1"/>
    <col min="3331" max="3331" width="16" style="77" bestFit="1" customWidth="1"/>
    <col min="3332" max="3332" width="12.375" style="77" bestFit="1" customWidth="1"/>
    <col min="3333" max="3333" width="11.125" style="77" customWidth="1"/>
    <col min="3334" max="3334" width="4.875" style="77" bestFit="1" customWidth="1"/>
    <col min="3335" max="3346" width="9" style="77" bestFit="1" customWidth="1"/>
    <col min="3347" max="3347" width="9.125" style="77" bestFit="1" customWidth="1"/>
    <col min="3348" max="3584" width="8.875" style="77"/>
    <col min="3585" max="3585" width="8.125" style="77" customWidth="1"/>
    <col min="3586" max="3586" width="8" style="77" customWidth="1"/>
    <col min="3587" max="3587" width="16" style="77" bestFit="1" customWidth="1"/>
    <col min="3588" max="3588" width="12.375" style="77" bestFit="1" customWidth="1"/>
    <col min="3589" max="3589" width="11.125" style="77" customWidth="1"/>
    <col min="3590" max="3590" width="4.875" style="77" bestFit="1" customWidth="1"/>
    <col min="3591" max="3602" width="9" style="77" bestFit="1" customWidth="1"/>
    <col min="3603" max="3603" width="9.125" style="77" bestFit="1" customWidth="1"/>
    <col min="3604" max="3840" width="8.875" style="77"/>
    <col min="3841" max="3841" width="8.125" style="77" customWidth="1"/>
    <col min="3842" max="3842" width="8" style="77" customWidth="1"/>
    <col min="3843" max="3843" width="16" style="77" bestFit="1" customWidth="1"/>
    <col min="3844" max="3844" width="12.375" style="77" bestFit="1" customWidth="1"/>
    <col min="3845" max="3845" width="11.125" style="77" customWidth="1"/>
    <col min="3846" max="3846" width="4.875" style="77" bestFit="1" customWidth="1"/>
    <col min="3847" max="3858" width="9" style="77" bestFit="1" customWidth="1"/>
    <col min="3859" max="3859" width="9.125" style="77" bestFit="1" customWidth="1"/>
    <col min="3860" max="4096" width="8.875" style="77"/>
    <col min="4097" max="4097" width="8.125" style="77" customWidth="1"/>
    <col min="4098" max="4098" width="8" style="77" customWidth="1"/>
    <col min="4099" max="4099" width="16" style="77" bestFit="1" customWidth="1"/>
    <col min="4100" max="4100" width="12.375" style="77" bestFit="1" customWidth="1"/>
    <col min="4101" max="4101" width="11.125" style="77" customWidth="1"/>
    <col min="4102" max="4102" width="4.875" style="77" bestFit="1" customWidth="1"/>
    <col min="4103" max="4114" width="9" style="77" bestFit="1" customWidth="1"/>
    <col min="4115" max="4115" width="9.125" style="77" bestFit="1" customWidth="1"/>
    <col min="4116" max="4352" width="8.875" style="77"/>
    <col min="4353" max="4353" width="8.125" style="77" customWidth="1"/>
    <col min="4354" max="4354" width="8" style="77" customWidth="1"/>
    <col min="4355" max="4355" width="16" style="77" bestFit="1" customWidth="1"/>
    <col min="4356" max="4356" width="12.375" style="77" bestFit="1" customWidth="1"/>
    <col min="4357" max="4357" width="11.125" style="77" customWidth="1"/>
    <col min="4358" max="4358" width="4.875" style="77" bestFit="1" customWidth="1"/>
    <col min="4359" max="4370" width="9" style="77" bestFit="1" customWidth="1"/>
    <col min="4371" max="4371" width="9.125" style="77" bestFit="1" customWidth="1"/>
    <col min="4372" max="4608" width="8.875" style="77"/>
    <col min="4609" max="4609" width="8.125" style="77" customWidth="1"/>
    <col min="4610" max="4610" width="8" style="77" customWidth="1"/>
    <col min="4611" max="4611" width="16" style="77" bestFit="1" customWidth="1"/>
    <col min="4612" max="4612" width="12.375" style="77" bestFit="1" customWidth="1"/>
    <col min="4613" max="4613" width="11.125" style="77" customWidth="1"/>
    <col min="4614" max="4614" width="4.875" style="77" bestFit="1" customWidth="1"/>
    <col min="4615" max="4626" width="9" style="77" bestFit="1" customWidth="1"/>
    <col min="4627" max="4627" width="9.125" style="77" bestFit="1" customWidth="1"/>
    <col min="4628" max="4864" width="8.875" style="77"/>
    <col min="4865" max="4865" width="8.125" style="77" customWidth="1"/>
    <col min="4866" max="4866" width="8" style="77" customWidth="1"/>
    <col min="4867" max="4867" width="16" style="77" bestFit="1" customWidth="1"/>
    <col min="4868" max="4868" width="12.375" style="77" bestFit="1" customWidth="1"/>
    <col min="4869" max="4869" width="11.125" style="77" customWidth="1"/>
    <col min="4870" max="4870" width="4.875" style="77" bestFit="1" customWidth="1"/>
    <col min="4871" max="4882" width="9" style="77" bestFit="1" customWidth="1"/>
    <col min="4883" max="4883" width="9.125" style="77" bestFit="1" customWidth="1"/>
    <col min="4884" max="5120" width="8.875" style="77"/>
    <col min="5121" max="5121" width="8.125" style="77" customWidth="1"/>
    <col min="5122" max="5122" width="8" style="77" customWidth="1"/>
    <col min="5123" max="5123" width="16" style="77" bestFit="1" customWidth="1"/>
    <col min="5124" max="5124" width="12.375" style="77" bestFit="1" customWidth="1"/>
    <col min="5125" max="5125" width="11.125" style="77" customWidth="1"/>
    <col min="5126" max="5126" width="4.875" style="77" bestFit="1" customWidth="1"/>
    <col min="5127" max="5138" width="9" style="77" bestFit="1" customWidth="1"/>
    <col min="5139" max="5139" width="9.125" style="77" bestFit="1" customWidth="1"/>
    <col min="5140" max="5376" width="8.875" style="77"/>
    <col min="5377" max="5377" width="8.125" style="77" customWidth="1"/>
    <col min="5378" max="5378" width="8" style="77" customWidth="1"/>
    <col min="5379" max="5379" width="16" style="77" bestFit="1" customWidth="1"/>
    <col min="5380" max="5380" width="12.375" style="77" bestFit="1" customWidth="1"/>
    <col min="5381" max="5381" width="11.125" style="77" customWidth="1"/>
    <col min="5382" max="5382" width="4.875" style="77" bestFit="1" customWidth="1"/>
    <col min="5383" max="5394" width="9" style="77" bestFit="1" customWidth="1"/>
    <col min="5395" max="5395" width="9.125" style="77" bestFit="1" customWidth="1"/>
    <col min="5396" max="5632" width="8.875" style="77"/>
    <col min="5633" max="5633" width="8.125" style="77" customWidth="1"/>
    <col min="5634" max="5634" width="8" style="77" customWidth="1"/>
    <col min="5635" max="5635" width="16" style="77" bestFit="1" customWidth="1"/>
    <col min="5636" max="5636" width="12.375" style="77" bestFit="1" customWidth="1"/>
    <col min="5637" max="5637" width="11.125" style="77" customWidth="1"/>
    <col min="5638" max="5638" width="4.875" style="77" bestFit="1" customWidth="1"/>
    <col min="5639" max="5650" width="9" style="77" bestFit="1" customWidth="1"/>
    <col min="5651" max="5651" width="9.125" style="77" bestFit="1" customWidth="1"/>
    <col min="5652" max="5888" width="8.875" style="77"/>
    <col min="5889" max="5889" width="8.125" style="77" customWidth="1"/>
    <col min="5890" max="5890" width="8" style="77" customWidth="1"/>
    <col min="5891" max="5891" width="16" style="77" bestFit="1" customWidth="1"/>
    <col min="5892" max="5892" width="12.375" style="77" bestFit="1" customWidth="1"/>
    <col min="5893" max="5893" width="11.125" style="77" customWidth="1"/>
    <col min="5894" max="5894" width="4.875" style="77" bestFit="1" customWidth="1"/>
    <col min="5895" max="5906" width="9" style="77" bestFit="1" customWidth="1"/>
    <col min="5907" max="5907" width="9.125" style="77" bestFit="1" customWidth="1"/>
    <col min="5908" max="6144" width="8.875" style="77"/>
    <col min="6145" max="6145" width="8.125" style="77" customWidth="1"/>
    <col min="6146" max="6146" width="8" style="77" customWidth="1"/>
    <col min="6147" max="6147" width="16" style="77" bestFit="1" customWidth="1"/>
    <col min="6148" max="6148" width="12.375" style="77" bestFit="1" customWidth="1"/>
    <col min="6149" max="6149" width="11.125" style="77" customWidth="1"/>
    <col min="6150" max="6150" width="4.875" style="77" bestFit="1" customWidth="1"/>
    <col min="6151" max="6162" width="9" style="77" bestFit="1" customWidth="1"/>
    <col min="6163" max="6163" width="9.125" style="77" bestFit="1" customWidth="1"/>
    <col min="6164" max="6400" width="8.875" style="77"/>
    <col min="6401" max="6401" width="8.125" style="77" customWidth="1"/>
    <col min="6402" max="6402" width="8" style="77" customWidth="1"/>
    <col min="6403" max="6403" width="16" style="77" bestFit="1" customWidth="1"/>
    <col min="6404" max="6404" width="12.375" style="77" bestFit="1" customWidth="1"/>
    <col min="6405" max="6405" width="11.125" style="77" customWidth="1"/>
    <col min="6406" max="6406" width="4.875" style="77" bestFit="1" customWidth="1"/>
    <col min="6407" max="6418" width="9" style="77" bestFit="1" customWidth="1"/>
    <col min="6419" max="6419" width="9.125" style="77" bestFit="1" customWidth="1"/>
    <col min="6420" max="6656" width="8.875" style="77"/>
    <col min="6657" max="6657" width="8.125" style="77" customWidth="1"/>
    <col min="6658" max="6658" width="8" style="77" customWidth="1"/>
    <col min="6659" max="6659" width="16" style="77" bestFit="1" customWidth="1"/>
    <col min="6660" max="6660" width="12.375" style="77" bestFit="1" customWidth="1"/>
    <col min="6661" max="6661" width="11.125" style="77" customWidth="1"/>
    <col min="6662" max="6662" width="4.875" style="77" bestFit="1" customWidth="1"/>
    <col min="6663" max="6674" width="9" style="77" bestFit="1" customWidth="1"/>
    <col min="6675" max="6675" width="9.125" style="77" bestFit="1" customWidth="1"/>
    <col min="6676" max="6912" width="8.875" style="77"/>
    <col min="6913" max="6913" width="8.125" style="77" customWidth="1"/>
    <col min="6914" max="6914" width="8" style="77" customWidth="1"/>
    <col min="6915" max="6915" width="16" style="77" bestFit="1" customWidth="1"/>
    <col min="6916" max="6916" width="12.375" style="77" bestFit="1" customWidth="1"/>
    <col min="6917" max="6917" width="11.125" style="77" customWidth="1"/>
    <col min="6918" max="6918" width="4.875" style="77" bestFit="1" customWidth="1"/>
    <col min="6919" max="6930" width="9" style="77" bestFit="1" customWidth="1"/>
    <col min="6931" max="6931" width="9.125" style="77" bestFit="1" customWidth="1"/>
    <col min="6932" max="7168" width="8.875" style="77"/>
    <col min="7169" max="7169" width="8.125" style="77" customWidth="1"/>
    <col min="7170" max="7170" width="8" style="77" customWidth="1"/>
    <col min="7171" max="7171" width="16" style="77" bestFit="1" customWidth="1"/>
    <col min="7172" max="7172" width="12.375" style="77" bestFit="1" customWidth="1"/>
    <col min="7173" max="7173" width="11.125" style="77" customWidth="1"/>
    <col min="7174" max="7174" width="4.875" style="77" bestFit="1" customWidth="1"/>
    <col min="7175" max="7186" width="9" style="77" bestFit="1" customWidth="1"/>
    <col min="7187" max="7187" width="9.125" style="77" bestFit="1" customWidth="1"/>
    <col min="7188" max="7424" width="8.875" style="77"/>
    <col min="7425" max="7425" width="8.125" style="77" customWidth="1"/>
    <col min="7426" max="7426" width="8" style="77" customWidth="1"/>
    <col min="7427" max="7427" width="16" style="77" bestFit="1" customWidth="1"/>
    <col min="7428" max="7428" width="12.375" style="77" bestFit="1" customWidth="1"/>
    <col min="7429" max="7429" width="11.125" style="77" customWidth="1"/>
    <col min="7430" max="7430" width="4.875" style="77" bestFit="1" customWidth="1"/>
    <col min="7431" max="7442" width="9" style="77" bestFit="1" customWidth="1"/>
    <col min="7443" max="7443" width="9.125" style="77" bestFit="1" customWidth="1"/>
    <col min="7444" max="7680" width="8.875" style="77"/>
    <col min="7681" max="7681" width="8.125" style="77" customWidth="1"/>
    <col min="7682" max="7682" width="8" style="77" customWidth="1"/>
    <col min="7683" max="7683" width="16" style="77" bestFit="1" customWidth="1"/>
    <col min="7684" max="7684" width="12.375" style="77" bestFit="1" customWidth="1"/>
    <col min="7685" max="7685" width="11.125" style="77" customWidth="1"/>
    <col min="7686" max="7686" width="4.875" style="77" bestFit="1" customWidth="1"/>
    <col min="7687" max="7698" width="9" style="77" bestFit="1" customWidth="1"/>
    <col min="7699" max="7699" width="9.125" style="77" bestFit="1" customWidth="1"/>
    <col min="7700" max="7936" width="8.875" style="77"/>
    <col min="7937" max="7937" width="8.125" style="77" customWidth="1"/>
    <col min="7938" max="7938" width="8" style="77" customWidth="1"/>
    <col min="7939" max="7939" width="16" style="77" bestFit="1" customWidth="1"/>
    <col min="7940" max="7940" width="12.375" style="77" bestFit="1" customWidth="1"/>
    <col min="7941" max="7941" width="11.125" style="77" customWidth="1"/>
    <col min="7942" max="7942" width="4.875" style="77" bestFit="1" customWidth="1"/>
    <col min="7943" max="7954" width="9" style="77" bestFit="1" customWidth="1"/>
    <col min="7955" max="7955" width="9.125" style="77" bestFit="1" customWidth="1"/>
    <col min="7956" max="8192" width="8.875" style="77"/>
    <col min="8193" max="8193" width="8.125" style="77" customWidth="1"/>
    <col min="8194" max="8194" width="8" style="77" customWidth="1"/>
    <col min="8195" max="8195" width="16" style="77" bestFit="1" customWidth="1"/>
    <col min="8196" max="8196" width="12.375" style="77" bestFit="1" customWidth="1"/>
    <col min="8197" max="8197" width="11.125" style="77" customWidth="1"/>
    <col min="8198" max="8198" width="4.875" style="77" bestFit="1" customWidth="1"/>
    <col min="8199" max="8210" width="9" style="77" bestFit="1" customWidth="1"/>
    <col min="8211" max="8211" width="9.125" style="77" bestFit="1" customWidth="1"/>
    <col min="8212" max="8448" width="8.875" style="77"/>
    <col min="8449" max="8449" width="8.125" style="77" customWidth="1"/>
    <col min="8450" max="8450" width="8" style="77" customWidth="1"/>
    <col min="8451" max="8451" width="16" style="77" bestFit="1" customWidth="1"/>
    <col min="8452" max="8452" width="12.375" style="77" bestFit="1" customWidth="1"/>
    <col min="8453" max="8453" width="11.125" style="77" customWidth="1"/>
    <col min="8454" max="8454" width="4.875" style="77" bestFit="1" customWidth="1"/>
    <col min="8455" max="8466" width="9" style="77" bestFit="1" customWidth="1"/>
    <col min="8467" max="8467" width="9.125" style="77" bestFit="1" customWidth="1"/>
    <col min="8468" max="8704" width="8.875" style="77"/>
    <col min="8705" max="8705" width="8.125" style="77" customWidth="1"/>
    <col min="8706" max="8706" width="8" style="77" customWidth="1"/>
    <col min="8707" max="8707" width="16" style="77" bestFit="1" customWidth="1"/>
    <col min="8708" max="8708" width="12.375" style="77" bestFit="1" customWidth="1"/>
    <col min="8709" max="8709" width="11.125" style="77" customWidth="1"/>
    <col min="8710" max="8710" width="4.875" style="77" bestFit="1" customWidth="1"/>
    <col min="8711" max="8722" width="9" style="77" bestFit="1" customWidth="1"/>
    <col min="8723" max="8723" width="9.125" style="77" bestFit="1" customWidth="1"/>
    <col min="8724" max="8960" width="8.875" style="77"/>
    <col min="8961" max="8961" width="8.125" style="77" customWidth="1"/>
    <col min="8962" max="8962" width="8" style="77" customWidth="1"/>
    <col min="8963" max="8963" width="16" style="77" bestFit="1" customWidth="1"/>
    <col min="8964" max="8964" width="12.375" style="77" bestFit="1" customWidth="1"/>
    <col min="8965" max="8965" width="11.125" style="77" customWidth="1"/>
    <col min="8966" max="8966" width="4.875" style="77" bestFit="1" customWidth="1"/>
    <col min="8967" max="8978" width="9" style="77" bestFit="1" customWidth="1"/>
    <col min="8979" max="8979" width="9.125" style="77" bestFit="1" customWidth="1"/>
    <col min="8980" max="9216" width="8.875" style="77"/>
    <col min="9217" max="9217" width="8.125" style="77" customWidth="1"/>
    <col min="9218" max="9218" width="8" style="77" customWidth="1"/>
    <col min="9219" max="9219" width="16" style="77" bestFit="1" customWidth="1"/>
    <col min="9220" max="9220" width="12.375" style="77" bestFit="1" customWidth="1"/>
    <col min="9221" max="9221" width="11.125" style="77" customWidth="1"/>
    <col min="9222" max="9222" width="4.875" style="77" bestFit="1" customWidth="1"/>
    <col min="9223" max="9234" width="9" style="77" bestFit="1" customWidth="1"/>
    <col min="9235" max="9235" width="9.125" style="77" bestFit="1" customWidth="1"/>
    <col min="9236" max="9472" width="8.875" style="77"/>
    <col min="9473" max="9473" width="8.125" style="77" customWidth="1"/>
    <col min="9474" max="9474" width="8" style="77" customWidth="1"/>
    <col min="9475" max="9475" width="16" style="77" bestFit="1" customWidth="1"/>
    <col min="9476" max="9476" width="12.375" style="77" bestFit="1" customWidth="1"/>
    <col min="9477" max="9477" width="11.125" style="77" customWidth="1"/>
    <col min="9478" max="9478" width="4.875" style="77" bestFit="1" customWidth="1"/>
    <col min="9479" max="9490" width="9" style="77" bestFit="1" customWidth="1"/>
    <col min="9491" max="9491" width="9.125" style="77" bestFit="1" customWidth="1"/>
    <col min="9492" max="9728" width="8.875" style="77"/>
    <col min="9729" max="9729" width="8.125" style="77" customWidth="1"/>
    <col min="9730" max="9730" width="8" style="77" customWidth="1"/>
    <col min="9731" max="9731" width="16" style="77" bestFit="1" customWidth="1"/>
    <col min="9732" max="9732" width="12.375" style="77" bestFit="1" customWidth="1"/>
    <col min="9733" max="9733" width="11.125" style="77" customWidth="1"/>
    <col min="9734" max="9734" width="4.875" style="77" bestFit="1" customWidth="1"/>
    <col min="9735" max="9746" width="9" style="77" bestFit="1" customWidth="1"/>
    <col min="9747" max="9747" width="9.125" style="77" bestFit="1" customWidth="1"/>
    <col min="9748" max="9984" width="8.875" style="77"/>
    <col min="9985" max="9985" width="8.125" style="77" customWidth="1"/>
    <col min="9986" max="9986" width="8" style="77" customWidth="1"/>
    <col min="9987" max="9987" width="16" style="77" bestFit="1" customWidth="1"/>
    <col min="9988" max="9988" width="12.375" style="77" bestFit="1" customWidth="1"/>
    <col min="9989" max="9989" width="11.125" style="77" customWidth="1"/>
    <col min="9990" max="9990" width="4.875" style="77" bestFit="1" customWidth="1"/>
    <col min="9991" max="10002" width="9" style="77" bestFit="1" customWidth="1"/>
    <col min="10003" max="10003" width="9.125" style="77" bestFit="1" customWidth="1"/>
    <col min="10004" max="10240" width="8.875" style="77"/>
    <col min="10241" max="10241" width="8.125" style="77" customWidth="1"/>
    <col min="10242" max="10242" width="8" style="77" customWidth="1"/>
    <col min="10243" max="10243" width="16" style="77" bestFit="1" customWidth="1"/>
    <col min="10244" max="10244" width="12.375" style="77" bestFit="1" customWidth="1"/>
    <col min="10245" max="10245" width="11.125" style="77" customWidth="1"/>
    <col min="10246" max="10246" width="4.875" style="77" bestFit="1" customWidth="1"/>
    <col min="10247" max="10258" width="9" style="77" bestFit="1" customWidth="1"/>
    <col min="10259" max="10259" width="9.125" style="77" bestFit="1" customWidth="1"/>
    <col min="10260" max="10496" width="8.875" style="77"/>
    <col min="10497" max="10497" width="8.125" style="77" customWidth="1"/>
    <col min="10498" max="10498" width="8" style="77" customWidth="1"/>
    <col min="10499" max="10499" width="16" style="77" bestFit="1" customWidth="1"/>
    <col min="10500" max="10500" width="12.375" style="77" bestFit="1" customWidth="1"/>
    <col min="10501" max="10501" width="11.125" style="77" customWidth="1"/>
    <col min="10502" max="10502" width="4.875" style="77" bestFit="1" customWidth="1"/>
    <col min="10503" max="10514" width="9" style="77" bestFit="1" customWidth="1"/>
    <col min="10515" max="10515" width="9.125" style="77" bestFit="1" customWidth="1"/>
    <col min="10516" max="10752" width="8.875" style="77"/>
    <col min="10753" max="10753" width="8.125" style="77" customWidth="1"/>
    <col min="10754" max="10754" width="8" style="77" customWidth="1"/>
    <col min="10755" max="10755" width="16" style="77" bestFit="1" customWidth="1"/>
    <col min="10756" max="10756" width="12.375" style="77" bestFit="1" customWidth="1"/>
    <col min="10757" max="10757" width="11.125" style="77" customWidth="1"/>
    <col min="10758" max="10758" width="4.875" style="77" bestFit="1" customWidth="1"/>
    <col min="10759" max="10770" width="9" style="77" bestFit="1" customWidth="1"/>
    <col min="10771" max="10771" width="9.125" style="77" bestFit="1" customWidth="1"/>
    <col min="10772" max="11008" width="8.875" style="77"/>
    <col min="11009" max="11009" width="8.125" style="77" customWidth="1"/>
    <col min="11010" max="11010" width="8" style="77" customWidth="1"/>
    <col min="11011" max="11011" width="16" style="77" bestFit="1" customWidth="1"/>
    <col min="11012" max="11012" width="12.375" style="77" bestFit="1" customWidth="1"/>
    <col min="11013" max="11013" width="11.125" style="77" customWidth="1"/>
    <col min="11014" max="11014" width="4.875" style="77" bestFit="1" customWidth="1"/>
    <col min="11015" max="11026" width="9" style="77" bestFit="1" customWidth="1"/>
    <col min="11027" max="11027" width="9.125" style="77" bestFit="1" customWidth="1"/>
    <col min="11028" max="11264" width="8.875" style="77"/>
    <col min="11265" max="11265" width="8.125" style="77" customWidth="1"/>
    <col min="11266" max="11266" width="8" style="77" customWidth="1"/>
    <col min="11267" max="11267" width="16" style="77" bestFit="1" customWidth="1"/>
    <col min="11268" max="11268" width="12.375" style="77" bestFit="1" customWidth="1"/>
    <col min="11269" max="11269" width="11.125" style="77" customWidth="1"/>
    <col min="11270" max="11270" width="4.875" style="77" bestFit="1" customWidth="1"/>
    <col min="11271" max="11282" width="9" style="77" bestFit="1" customWidth="1"/>
    <col min="11283" max="11283" width="9.125" style="77" bestFit="1" customWidth="1"/>
    <col min="11284" max="11520" width="8.875" style="77"/>
    <col min="11521" max="11521" width="8.125" style="77" customWidth="1"/>
    <col min="11522" max="11522" width="8" style="77" customWidth="1"/>
    <col min="11523" max="11523" width="16" style="77" bestFit="1" customWidth="1"/>
    <col min="11524" max="11524" width="12.375" style="77" bestFit="1" customWidth="1"/>
    <col min="11525" max="11525" width="11.125" style="77" customWidth="1"/>
    <col min="11526" max="11526" width="4.875" style="77" bestFit="1" customWidth="1"/>
    <col min="11527" max="11538" width="9" style="77" bestFit="1" customWidth="1"/>
    <col min="11539" max="11539" width="9.125" style="77" bestFit="1" customWidth="1"/>
    <col min="11540" max="11776" width="8.875" style="77"/>
    <col min="11777" max="11777" width="8.125" style="77" customWidth="1"/>
    <col min="11778" max="11778" width="8" style="77" customWidth="1"/>
    <col min="11779" max="11779" width="16" style="77" bestFit="1" customWidth="1"/>
    <col min="11780" max="11780" width="12.375" style="77" bestFit="1" customWidth="1"/>
    <col min="11781" max="11781" width="11.125" style="77" customWidth="1"/>
    <col min="11782" max="11782" width="4.875" style="77" bestFit="1" customWidth="1"/>
    <col min="11783" max="11794" width="9" style="77" bestFit="1" customWidth="1"/>
    <col min="11795" max="11795" width="9.125" style="77" bestFit="1" customWidth="1"/>
    <col min="11796" max="12032" width="8.875" style="77"/>
    <col min="12033" max="12033" width="8.125" style="77" customWidth="1"/>
    <col min="12034" max="12034" width="8" style="77" customWidth="1"/>
    <col min="12035" max="12035" width="16" style="77" bestFit="1" customWidth="1"/>
    <col min="12036" max="12036" width="12.375" style="77" bestFit="1" customWidth="1"/>
    <col min="12037" max="12037" width="11.125" style="77" customWidth="1"/>
    <col min="12038" max="12038" width="4.875" style="77" bestFit="1" customWidth="1"/>
    <col min="12039" max="12050" width="9" style="77" bestFit="1" customWidth="1"/>
    <col min="12051" max="12051" width="9.125" style="77" bestFit="1" customWidth="1"/>
    <col min="12052" max="12288" width="8.875" style="77"/>
    <col min="12289" max="12289" width="8.125" style="77" customWidth="1"/>
    <col min="12290" max="12290" width="8" style="77" customWidth="1"/>
    <col min="12291" max="12291" width="16" style="77" bestFit="1" customWidth="1"/>
    <col min="12292" max="12292" width="12.375" style="77" bestFit="1" customWidth="1"/>
    <col min="12293" max="12293" width="11.125" style="77" customWidth="1"/>
    <col min="12294" max="12294" width="4.875" style="77" bestFit="1" customWidth="1"/>
    <col min="12295" max="12306" width="9" style="77" bestFit="1" customWidth="1"/>
    <col min="12307" max="12307" width="9.125" style="77" bestFit="1" customWidth="1"/>
    <col min="12308" max="12544" width="8.875" style="77"/>
    <col min="12545" max="12545" width="8.125" style="77" customWidth="1"/>
    <col min="12546" max="12546" width="8" style="77" customWidth="1"/>
    <col min="12547" max="12547" width="16" style="77" bestFit="1" customWidth="1"/>
    <col min="12548" max="12548" width="12.375" style="77" bestFit="1" customWidth="1"/>
    <col min="12549" max="12549" width="11.125" style="77" customWidth="1"/>
    <col min="12550" max="12550" width="4.875" style="77" bestFit="1" customWidth="1"/>
    <col min="12551" max="12562" width="9" style="77" bestFit="1" customWidth="1"/>
    <col min="12563" max="12563" width="9.125" style="77" bestFit="1" customWidth="1"/>
    <col min="12564" max="12800" width="8.875" style="77"/>
    <col min="12801" max="12801" width="8.125" style="77" customWidth="1"/>
    <col min="12802" max="12802" width="8" style="77" customWidth="1"/>
    <col min="12803" max="12803" width="16" style="77" bestFit="1" customWidth="1"/>
    <col min="12804" max="12804" width="12.375" style="77" bestFit="1" customWidth="1"/>
    <col min="12805" max="12805" width="11.125" style="77" customWidth="1"/>
    <col min="12806" max="12806" width="4.875" style="77" bestFit="1" customWidth="1"/>
    <col min="12807" max="12818" width="9" style="77" bestFit="1" customWidth="1"/>
    <col min="12819" max="12819" width="9.125" style="77" bestFit="1" customWidth="1"/>
    <col min="12820" max="13056" width="8.875" style="77"/>
    <col min="13057" max="13057" width="8.125" style="77" customWidth="1"/>
    <col min="13058" max="13058" width="8" style="77" customWidth="1"/>
    <col min="13059" max="13059" width="16" style="77" bestFit="1" customWidth="1"/>
    <col min="13060" max="13060" width="12.375" style="77" bestFit="1" customWidth="1"/>
    <col min="13061" max="13061" width="11.125" style="77" customWidth="1"/>
    <col min="13062" max="13062" width="4.875" style="77" bestFit="1" customWidth="1"/>
    <col min="13063" max="13074" width="9" style="77" bestFit="1" customWidth="1"/>
    <col min="13075" max="13075" width="9.125" style="77" bestFit="1" customWidth="1"/>
    <col min="13076" max="13312" width="8.875" style="77"/>
    <col min="13313" max="13313" width="8.125" style="77" customWidth="1"/>
    <col min="13314" max="13314" width="8" style="77" customWidth="1"/>
    <col min="13315" max="13315" width="16" style="77" bestFit="1" customWidth="1"/>
    <col min="13316" max="13316" width="12.375" style="77" bestFit="1" customWidth="1"/>
    <col min="13317" max="13317" width="11.125" style="77" customWidth="1"/>
    <col min="13318" max="13318" width="4.875" style="77" bestFit="1" customWidth="1"/>
    <col min="13319" max="13330" width="9" style="77" bestFit="1" customWidth="1"/>
    <col min="13331" max="13331" width="9.125" style="77" bestFit="1" customWidth="1"/>
    <col min="13332" max="13568" width="8.875" style="77"/>
    <col min="13569" max="13569" width="8.125" style="77" customWidth="1"/>
    <col min="13570" max="13570" width="8" style="77" customWidth="1"/>
    <col min="13571" max="13571" width="16" style="77" bestFit="1" customWidth="1"/>
    <col min="13572" max="13572" width="12.375" style="77" bestFit="1" customWidth="1"/>
    <col min="13573" max="13573" width="11.125" style="77" customWidth="1"/>
    <col min="13574" max="13574" width="4.875" style="77" bestFit="1" customWidth="1"/>
    <col min="13575" max="13586" width="9" style="77" bestFit="1" customWidth="1"/>
    <col min="13587" max="13587" width="9.125" style="77" bestFit="1" customWidth="1"/>
    <col min="13588" max="13824" width="8.875" style="77"/>
    <col min="13825" max="13825" width="8.125" style="77" customWidth="1"/>
    <col min="13826" max="13826" width="8" style="77" customWidth="1"/>
    <col min="13827" max="13827" width="16" style="77" bestFit="1" customWidth="1"/>
    <col min="13828" max="13828" width="12.375" style="77" bestFit="1" customWidth="1"/>
    <col min="13829" max="13829" width="11.125" style="77" customWidth="1"/>
    <col min="13830" max="13830" width="4.875" style="77" bestFit="1" customWidth="1"/>
    <col min="13831" max="13842" width="9" style="77" bestFit="1" customWidth="1"/>
    <col min="13843" max="13843" width="9.125" style="77" bestFit="1" customWidth="1"/>
    <col min="13844" max="14080" width="8.875" style="77"/>
    <col min="14081" max="14081" width="8.125" style="77" customWidth="1"/>
    <col min="14082" max="14082" width="8" style="77" customWidth="1"/>
    <col min="14083" max="14083" width="16" style="77" bestFit="1" customWidth="1"/>
    <col min="14084" max="14084" width="12.375" style="77" bestFit="1" customWidth="1"/>
    <col min="14085" max="14085" width="11.125" style="77" customWidth="1"/>
    <col min="14086" max="14086" width="4.875" style="77" bestFit="1" customWidth="1"/>
    <col min="14087" max="14098" width="9" style="77" bestFit="1" customWidth="1"/>
    <col min="14099" max="14099" width="9.125" style="77" bestFit="1" customWidth="1"/>
    <col min="14100" max="14336" width="8.875" style="77"/>
    <col min="14337" max="14337" width="8.125" style="77" customWidth="1"/>
    <col min="14338" max="14338" width="8" style="77" customWidth="1"/>
    <col min="14339" max="14339" width="16" style="77" bestFit="1" customWidth="1"/>
    <col min="14340" max="14340" width="12.375" style="77" bestFit="1" customWidth="1"/>
    <col min="14341" max="14341" width="11.125" style="77" customWidth="1"/>
    <col min="14342" max="14342" width="4.875" style="77" bestFit="1" customWidth="1"/>
    <col min="14343" max="14354" width="9" style="77" bestFit="1" customWidth="1"/>
    <col min="14355" max="14355" width="9.125" style="77" bestFit="1" customWidth="1"/>
    <col min="14356" max="14592" width="8.875" style="77"/>
    <col min="14593" max="14593" width="8.125" style="77" customWidth="1"/>
    <col min="14594" max="14594" width="8" style="77" customWidth="1"/>
    <col min="14595" max="14595" width="16" style="77" bestFit="1" customWidth="1"/>
    <col min="14596" max="14596" width="12.375" style="77" bestFit="1" customWidth="1"/>
    <col min="14597" max="14597" width="11.125" style="77" customWidth="1"/>
    <col min="14598" max="14598" width="4.875" style="77" bestFit="1" customWidth="1"/>
    <col min="14599" max="14610" width="9" style="77" bestFit="1" customWidth="1"/>
    <col min="14611" max="14611" width="9.125" style="77" bestFit="1" customWidth="1"/>
    <col min="14612" max="14848" width="8.875" style="77"/>
    <col min="14849" max="14849" width="8.125" style="77" customWidth="1"/>
    <col min="14850" max="14850" width="8" style="77" customWidth="1"/>
    <col min="14851" max="14851" width="16" style="77" bestFit="1" customWidth="1"/>
    <col min="14852" max="14852" width="12.375" style="77" bestFit="1" customWidth="1"/>
    <col min="14853" max="14853" width="11.125" style="77" customWidth="1"/>
    <col min="14854" max="14854" width="4.875" style="77" bestFit="1" customWidth="1"/>
    <col min="14855" max="14866" width="9" style="77" bestFit="1" customWidth="1"/>
    <col min="14867" max="14867" width="9.125" style="77" bestFit="1" customWidth="1"/>
    <col min="14868" max="15104" width="8.875" style="77"/>
    <col min="15105" max="15105" width="8.125" style="77" customWidth="1"/>
    <col min="15106" max="15106" width="8" style="77" customWidth="1"/>
    <col min="15107" max="15107" width="16" style="77" bestFit="1" customWidth="1"/>
    <col min="15108" max="15108" width="12.375" style="77" bestFit="1" customWidth="1"/>
    <col min="15109" max="15109" width="11.125" style="77" customWidth="1"/>
    <col min="15110" max="15110" width="4.875" style="77" bestFit="1" customWidth="1"/>
    <col min="15111" max="15122" width="9" style="77" bestFit="1" customWidth="1"/>
    <col min="15123" max="15123" width="9.125" style="77" bestFit="1" customWidth="1"/>
    <col min="15124" max="15360" width="8.875" style="77"/>
    <col min="15361" max="15361" width="8.125" style="77" customWidth="1"/>
    <col min="15362" max="15362" width="8" style="77" customWidth="1"/>
    <col min="15363" max="15363" width="16" style="77" bestFit="1" customWidth="1"/>
    <col min="15364" max="15364" width="12.375" style="77" bestFit="1" customWidth="1"/>
    <col min="15365" max="15365" width="11.125" style="77" customWidth="1"/>
    <col min="15366" max="15366" width="4.875" style="77" bestFit="1" customWidth="1"/>
    <col min="15367" max="15378" width="9" style="77" bestFit="1" customWidth="1"/>
    <col min="15379" max="15379" width="9.125" style="77" bestFit="1" customWidth="1"/>
    <col min="15380" max="15616" width="8.875" style="77"/>
    <col min="15617" max="15617" width="8.125" style="77" customWidth="1"/>
    <col min="15618" max="15618" width="8" style="77" customWidth="1"/>
    <col min="15619" max="15619" width="16" style="77" bestFit="1" customWidth="1"/>
    <col min="15620" max="15620" width="12.375" style="77" bestFit="1" customWidth="1"/>
    <col min="15621" max="15621" width="11.125" style="77" customWidth="1"/>
    <col min="15622" max="15622" width="4.875" style="77" bestFit="1" customWidth="1"/>
    <col min="15623" max="15634" width="9" style="77" bestFit="1" customWidth="1"/>
    <col min="15635" max="15635" width="9.125" style="77" bestFit="1" customWidth="1"/>
    <col min="15636" max="15872" width="8.875" style="77"/>
    <col min="15873" max="15873" width="8.125" style="77" customWidth="1"/>
    <col min="15874" max="15874" width="8" style="77" customWidth="1"/>
    <col min="15875" max="15875" width="16" style="77" bestFit="1" customWidth="1"/>
    <col min="15876" max="15876" width="12.375" style="77" bestFit="1" customWidth="1"/>
    <col min="15877" max="15877" width="11.125" style="77" customWidth="1"/>
    <col min="15878" max="15878" width="4.875" style="77" bestFit="1" customWidth="1"/>
    <col min="15879" max="15890" width="9" style="77" bestFit="1" customWidth="1"/>
    <col min="15891" max="15891" width="9.125" style="77" bestFit="1" customWidth="1"/>
    <col min="15892" max="16128" width="8.875" style="77"/>
    <col min="16129" max="16129" width="8.125" style="77" customWidth="1"/>
    <col min="16130" max="16130" width="8" style="77" customWidth="1"/>
    <col min="16131" max="16131" width="16" style="77" bestFit="1" customWidth="1"/>
    <col min="16132" max="16132" width="12.375" style="77" bestFit="1" customWidth="1"/>
    <col min="16133" max="16133" width="11.125" style="77" customWidth="1"/>
    <col min="16134" max="16134" width="4.875" style="77" bestFit="1" customWidth="1"/>
    <col min="16135" max="16146" width="9" style="77" bestFit="1" customWidth="1"/>
    <col min="16147" max="16147" width="9.125" style="77" bestFit="1" customWidth="1"/>
    <col min="16148" max="16383" width="8.875" style="77"/>
    <col min="16384" max="16384" width="8.625" style="77" customWidth="1"/>
  </cols>
  <sheetData>
    <row r="3" spans="2:60" ht="21" thickBot="1" x14ac:dyDescent="0.35">
      <c r="B3" s="725" t="s">
        <v>52</v>
      </c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</row>
    <row r="4" spans="2:60" ht="21" thickBot="1" x14ac:dyDescent="0.35">
      <c r="B4" s="299" t="s">
        <v>163</v>
      </c>
      <c r="C4" s="298" t="s">
        <v>153</v>
      </c>
      <c r="D4" s="298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</row>
    <row r="5" spans="2:60" ht="17.100000000000001" customHeight="1" x14ac:dyDescent="0.3">
      <c r="B5" s="775" t="s">
        <v>0</v>
      </c>
      <c r="C5" s="776"/>
      <c r="D5" s="776"/>
      <c r="E5" s="726" t="s">
        <v>1</v>
      </c>
      <c r="F5" s="727"/>
      <c r="G5" s="728"/>
      <c r="H5" s="777"/>
      <c r="I5" s="730" t="s">
        <v>40</v>
      </c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9"/>
      <c r="V5" s="730" t="s">
        <v>78</v>
      </c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9"/>
      <c r="AI5" s="730" t="s">
        <v>84</v>
      </c>
      <c r="AJ5" s="727"/>
      <c r="AK5" s="727"/>
      <c r="AL5" s="727"/>
      <c r="AM5" s="727"/>
      <c r="AN5" s="727"/>
      <c r="AO5" s="727"/>
      <c r="AP5" s="727"/>
      <c r="AQ5" s="727"/>
      <c r="AR5" s="727"/>
      <c r="AS5" s="727"/>
      <c r="AT5" s="727"/>
      <c r="AU5" s="728"/>
      <c r="AV5" s="772" t="s">
        <v>79</v>
      </c>
      <c r="AW5" s="773"/>
      <c r="AX5" s="773"/>
      <c r="AY5" s="773"/>
      <c r="AZ5" s="773"/>
      <c r="BA5" s="773"/>
      <c r="BB5" s="773"/>
      <c r="BC5" s="773"/>
      <c r="BD5" s="773"/>
      <c r="BE5" s="773"/>
      <c r="BF5" s="773"/>
      <c r="BG5" s="773"/>
      <c r="BH5" s="774"/>
    </row>
    <row r="6" spans="2:60" ht="27" customHeight="1" thickBot="1" x14ac:dyDescent="0.35">
      <c r="B6" s="735"/>
      <c r="C6" s="736"/>
      <c r="D6" s="736"/>
      <c r="E6" s="4" t="s">
        <v>31</v>
      </c>
      <c r="F6" s="5" t="s">
        <v>256</v>
      </c>
      <c r="G6" s="5" t="s">
        <v>164</v>
      </c>
      <c r="H6" s="6" t="s">
        <v>2</v>
      </c>
      <c r="I6" s="7" t="s">
        <v>3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8</v>
      </c>
      <c r="O6" s="8" t="s">
        <v>9</v>
      </c>
      <c r="P6" s="8" t="s">
        <v>10</v>
      </c>
      <c r="Q6" s="8" t="s">
        <v>11</v>
      </c>
      <c r="R6" s="8" t="s">
        <v>12</v>
      </c>
      <c r="S6" s="8" t="s">
        <v>13</v>
      </c>
      <c r="T6" s="9" t="s">
        <v>14</v>
      </c>
      <c r="U6" s="10" t="s">
        <v>15</v>
      </c>
      <c r="V6" s="7" t="s">
        <v>3</v>
      </c>
      <c r="W6" s="8" t="s">
        <v>4</v>
      </c>
      <c r="X6" s="8" t="s">
        <v>5</v>
      </c>
      <c r="Y6" s="8" t="s">
        <v>6</v>
      </c>
      <c r="Z6" s="8" t="s">
        <v>7</v>
      </c>
      <c r="AA6" s="8" t="s">
        <v>8</v>
      </c>
      <c r="AB6" s="8" t="s">
        <v>9</v>
      </c>
      <c r="AC6" s="8" t="s">
        <v>10</v>
      </c>
      <c r="AD6" s="8" t="s">
        <v>11</v>
      </c>
      <c r="AE6" s="8" t="s">
        <v>12</v>
      </c>
      <c r="AF6" s="8" t="s">
        <v>13</v>
      </c>
      <c r="AG6" s="9" t="s">
        <v>14</v>
      </c>
      <c r="AH6" s="10" t="s">
        <v>15</v>
      </c>
      <c r="AI6" s="7" t="s">
        <v>3</v>
      </c>
      <c r="AJ6" s="8" t="s">
        <v>4</v>
      </c>
      <c r="AK6" s="8" t="s">
        <v>5</v>
      </c>
      <c r="AL6" s="8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8" t="s">
        <v>12</v>
      </c>
      <c r="AS6" s="8" t="s">
        <v>13</v>
      </c>
      <c r="AT6" s="9" t="s">
        <v>14</v>
      </c>
      <c r="AU6" s="10" t="s">
        <v>15</v>
      </c>
      <c r="AV6" s="7" t="s">
        <v>3</v>
      </c>
      <c r="AW6" s="8" t="s">
        <v>4</v>
      </c>
      <c r="AX6" s="8" t="s">
        <v>5</v>
      </c>
      <c r="AY6" s="8" t="s">
        <v>6</v>
      </c>
      <c r="AZ6" s="8" t="s">
        <v>7</v>
      </c>
      <c r="BA6" s="8" t="s">
        <v>8</v>
      </c>
      <c r="BB6" s="8" t="s">
        <v>9</v>
      </c>
      <c r="BC6" s="8" t="s">
        <v>10</v>
      </c>
      <c r="BD6" s="8" t="s">
        <v>11</v>
      </c>
      <c r="BE6" s="8" t="s">
        <v>12</v>
      </c>
      <c r="BF6" s="8" t="s">
        <v>13</v>
      </c>
      <c r="BG6" s="9" t="s">
        <v>14</v>
      </c>
      <c r="BH6" s="10" t="s">
        <v>15</v>
      </c>
    </row>
    <row r="7" spans="2:60" ht="12.6" customHeight="1" thickTop="1" x14ac:dyDescent="0.3">
      <c r="B7" s="731" t="s">
        <v>57</v>
      </c>
      <c r="C7" s="732"/>
      <c r="D7" s="732"/>
      <c r="E7" s="178" t="s">
        <v>58</v>
      </c>
      <c r="F7" s="179" t="s">
        <v>59</v>
      </c>
      <c r="G7" s="180" t="s">
        <v>59</v>
      </c>
      <c r="H7" s="181" t="s">
        <v>60</v>
      </c>
      <c r="I7" s="182" t="s">
        <v>58</v>
      </c>
      <c r="J7" s="180" t="s">
        <v>58</v>
      </c>
      <c r="K7" s="180" t="s">
        <v>58</v>
      </c>
      <c r="L7" s="180" t="s">
        <v>58</v>
      </c>
      <c r="M7" s="180" t="s">
        <v>58</v>
      </c>
      <c r="N7" s="180" t="s">
        <v>58</v>
      </c>
      <c r="O7" s="180" t="s">
        <v>58</v>
      </c>
      <c r="P7" s="180" t="s">
        <v>58</v>
      </c>
      <c r="Q7" s="180" t="s">
        <v>58</v>
      </c>
      <c r="R7" s="180" t="s">
        <v>58</v>
      </c>
      <c r="S7" s="180" t="s">
        <v>58</v>
      </c>
      <c r="T7" s="183" t="s">
        <v>58</v>
      </c>
      <c r="U7" s="184" t="s">
        <v>61</v>
      </c>
      <c r="V7" s="185" t="s">
        <v>61</v>
      </c>
      <c r="W7" s="186" t="s">
        <v>61</v>
      </c>
      <c r="X7" s="186" t="s">
        <v>61</v>
      </c>
      <c r="Y7" s="186" t="s">
        <v>61</v>
      </c>
      <c r="Z7" s="186" t="s">
        <v>61</v>
      </c>
      <c r="AA7" s="186" t="s">
        <v>61</v>
      </c>
      <c r="AB7" s="186" t="s">
        <v>61</v>
      </c>
      <c r="AC7" s="186" t="s">
        <v>61</v>
      </c>
      <c r="AD7" s="186" t="s">
        <v>61</v>
      </c>
      <c r="AE7" s="186" t="s">
        <v>61</v>
      </c>
      <c r="AF7" s="186" t="s">
        <v>61</v>
      </c>
      <c r="AG7" s="187" t="s">
        <v>61</v>
      </c>
      <c r="AH7" s="184" t="s">
        <v>61</v>
      </c>
      <c r="AI7" s="185" t="s">
        <v>61</v>
      </c>
      <c r="AJ7" s="186" t="s">
        <v>61</v>
      </c>
      <c r="AK7" s="186" t="s">
        <v>61</v>
      </c>
      <c r="AL7" s="186" t="s">
        <v>61</v>
      </c>
      <c r="AM7" s="186" t="s">
        <v>61</v>
      </c>
      <c r="AN7" s="186" t="s">
        <v>61</v>
      </c>
      <c r="AO7" s="186" t="s">
        <v>61</v>
      </c>
      <c r="AP7" s="186" t="s">
        <v>61</v>
      </c>
      <c r="AQ7" s="186" t="s">
        <v>61</v>
      </c>
      <c r="AR7" s="186" t="s">
        <v>61</v>
      </c>
      <c r="AS7" s="186" t="s">
        <v>61</v>
      </c>
      <c r="AT7" s="187" t="s">
        <v>61</v>
      </c>
      <c r="AU7" s="184" t="s">
        <v>61</v>
      </c>
      <c r="AV7" s="185" t="s">
        <v>61</v>
      </c>
      <c r="AW7" s="186" t="s">
        <v>61</v>
      </c>
      <c r="AX7" s="186" t="s">
        <v>61</v>
      </c>
      <c r="AY7" s="186" t="s">
        <v>61</v>
      </c>
      <c r="AZ7" s="186" t="s">
        <v>61</v>
      </c>
      <c r="BA7" s="186" t="s">
        <v>61</v>
      </c>
      <c r="BB7" s="186" t="s">
        <v>61</v>
      </c>
      <c r="BC7" s="186" t="s">
        <v>61</v>
      </c>
      <c r="BD7" s="186" t="s">
        <v>61</v>
      </c>
      <c r="BE7" s="186" t="s">
        <v>61</v>
      </c>
      <c r="BF7" s="186" t="s">
        <v>61</v>
      </c>
      <c r="BG7" s="187" t="s">
        <v>61</v>
      </c>
      <c r="BH7" s="184" t="s">
        <v>61</v>
      </c>
    </row>
    <row r="8" spans="2:60" ht="15.75" customHeight="1" x14ac:dyDescent="0.3">
      <c r="B8" s="742" t="s">
        <v>22</v>
      </c>
      <c r="C8" s="778" t="s">
        <v>20</v>
      </c>
      <c r="D8" s="779"/>
      <c r="E8" s="111" t="s">
        <v>89</v>
      </c>
      <c r="F8" s="112" t="s">
        <v>255</v>
      </c>
      <c r="G8" s="112" t="s">
        <v>193</v>
      </c>
      <c r="H8" s="188" t="e">
        <f>IF(#REF!="IPCC고정","t",VLOOKUP($F8,'Reference edited'!$B$57:$I$120,COLUMN('Reference edited'!$C57)-COLUMN('Reference edited'!$B57)+1,0))</f>
        <v>#REF!</v>
      </c>
      <c r="I8" s="113">
        <v>10</v>
      </c>
      <c r="J8" s="114">
        <v>10</v>
      </c>
      <c r="K8" s="114">
        <v>10</v>
      </c>
      <c r="L8" s="114">
        <v>10</v>
      </c>
      <c r="M8" s="114">
        <v>10</v>
      </c>
      <c r="N8" s="114">
        <v>10</v>
      </c>
      <c r="O8" s="114">
        <v>10</v>
      </c>
      <c r="P8" s="114">
        <v>10</v>
      </c>
      <c r="Q8" s="114">
        <v>10</v>
      </c>
      <c r="R8" s="114">
        <v>10</v>
      </c>
      <c r="S8" s="114">
        <v>10</v>
      </c>
      <c r="T8" s="115">
        <v>10</v>
      </c>
      <c r="U8" s="189">
        <f t="shared" ref="U8:U73" si="0">SUM(I8:T8)</f>
        <v>120</v>
      </c>
      <c r="V8" s="190" t="e" cm="1">
        <f t="array" ref="V8">_xlfn.IFS(I8="","",#REF!="IPCC",
I8*VLOOKUP($F8,'Reference edited'!$B$11:$T$52,COLUMN('Reference edited'!$E$11)-COLUMN('Reference edited'!$B$11)+1,0)*(10^-3)*VLOOKUP($F8,'Reference edited'!$B$11:$T$52,COLUMN('Reference edited'!$F$11)-COLUMN('Reference edited'!$B$11)+1,0)*(10^-3),#REF!="EPA",1)</f>
        <v>#REF!</v>
      </c>
      <c r="W8" s="190" t="e">
        <f>IF(J8="","",
J8*VLOOKUP($F8,'Reference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X8" s="190" t="e">
        <f>IF(K8="","",
K8*VLOOKUP($F8,'Reference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Y8" s="190" t="e">
        <f>IF(L8="","",
L8*VLOOKUP($F8,'Reference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Z8" s="190" t="e">
        <f>IF(M8="","",
M8*VLOOKUP($F8,'Reference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A8" s="190" t="e">
        <f>IF(N8="","",
N8*VLOOKUP($F8,'Reference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B8" s="190" t="e">
        <f>IF(O8="","",
O8*VLOOKUP($F8,'Reference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C8" s="190" t="e">
        <f>IF(P8="","",
P8*VLOOKUP($F8,'Reference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D8" s="190" t="e">
        <f>IF(Q8="","",
Q8*VLOOKUP($F8,'Reference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E8" s="190" t="e">
        <f>IF(R8="","",
R8*VLOOKUP($F8,'Reference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F8" s="190" t="e">
        <f>IF(S8="","",
S8*VLOOKUP($F8,'Reference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G8" s="190" t="e">
        <f>IF(T8="","",
T8*VLOOKUP($F8,'Reference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H8" s="193" t="e">
        <f>SUM(V8:AG8)</f>
        <v>#REF!</v>
      </c>
      <c r="AI8" s="190" t="e">
        <f>IF(I8="","",
I8*VLOOKUP($F8,'Reference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J8" s="190" t="e">
        <f>IF(J8="","",
J8*VLOOKUP($F8,'Reference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K8" s="190" t="e">
        <f>IF(K8="","",
K8*VLOOKUP($F8,'Reference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L8" s="190" t="e">
        <f>IF(L8="","",
L8*VLOOKUP($F8,'Reference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M8" s="190" t="e">
        <f>IF(M8="","",
M8*VLOOKUP($F8,'Reference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N8" s="190" t="e">
        <f>IF(N8="","",
N8*VLOOKUP($F8,'Reference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O8" s="190" t="e">
        <f>IF(O8="","",
O8*VLOOKUP($F8,'Reference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P8" s="190" t="e">
        <f>IF(P8="","",
P8*VLOOKUP($F8,'Reference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Q8" s="190" t="e">
        <f>IF(Q8="","",
Q8*VLOOKUP($F8,'Reference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R8" s="190" t="e">
        <f>IF(R8="","",
R8*VLOOKUP($F8,'Reference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S8" s="190" t="e">
        <f>IF(S8="","",
S8*VLOOKUP($F8,'Reference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T8" s="190" t="e">
        <f>IF(T8="","",
T8*VLOOKUP($F8,'Reference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U8" s="193" t="e">
        <f>SUM(AI8:AT8)</f>
        <v>#N/A</v>
      </c>
      <c r="AV8" s="190" t="e">
        <f>IF(I8="","",
I8*(VLOOKUP($F8,'Reference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AW8" s="190" t="e">
        <f>IF(J8="","",
J8*(VLOOKUP($F8,'Reference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AX8" s="190" t="e">
        <f>IF(K8="","",
K8*(VLOOKUP($F8,'Reference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AY8" s="190" t="e">
        <f>IF(L8="","",
L8*(VLOOKUP($F8,'Reference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AZ8" s="190" t="e">
        <f>IF(M8="","",
M8*(VLOOKUP($F8,'Reference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A8" s="190" t="e">
        <f>IF(N8="","",
N8*(VLOOKUP($F8,'Reference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B8" s="190" t="e">
        <f>IF(O8="","",
O8*(VLOOKUP($F8,'Reference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C8" s="190" t="e">
        <f>IF(P8="","",
P8*(VLOOKUP($F8,'Reference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D8" s="190" t="e">
        <f>IF(Q8="","",
Q8*(VLOOKUP($F8,'Reference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E8" s="190" t="e">
        <f>IF(R8="","",
R8*(VLOOKUP($F8,'Reference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F8" s="190" t="e">
        <f>IF(S8="","",
S8*(VLOOKUP($F8,'Reference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G8" s="190" t="e">
        <f>IF(T8="","",
T8*(VLOOKUP($F8,'Reference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H8" s="193" t="e">
        <f>SUM(AV8:BG8)</f>
        <v>#N/A</v>
      </c>
    </row>
    <row r="9" spans="2:60" ht="17.100000000000001" customHeight="1" x14ac:dyDescent="0.3">
      <c r="B9" s="742"/>
      <c r="C9" s="780"/>
      <c r="D9" s="781"/>
      <c r="E9" s="116"/>
      <c r="F9" s="117" t="s">
        <v>155</v>
      </c>
      <c r="G9" s="117"/>
      <c r="H9" s="188" t="e">
        <f>IF(#REF!="IPCC고정","t",VLOOKUP($F9,'Reference edited'!$B$57:$I$120,COLUMN('Reference edited'!$C58)-COLUMN('Reference edited'!$B58)+1,0))</f>
        <v>#REF!</v>
      </c>
      <c r="I9" s="118">
        <v>10</v>
      </c>
      <c r="J9" s="119">
        <v>10</v>
      </c>
      <c r="K9" s="119">
        <v>10</v>
      </c>
      <c r="L9" s="119">
        <v>10</v>
      </c>
      <c r="M9" s="119">
        <v>10</v>
      </c>
      <c r="N9" s="119">
        <v>10</v>
      </c>
      <c r="O9" s="119">
        <v>10</v>
      </c>
      <c r="P9" s="119">
        <v>10</v>
      </c>
      <c r="Q9" s="119">
        <v>10</v>
      </c>
      <c r="R9" s="119">
        <v>10</v>
      </c>
      <c r="S9" s="119">
        <v>10</v>
      </c>
      <c r="T9" s="120">
        <v>10</v>
      </c>
      <c r="U9" s="195">
        <f t="shared" si="0"/>
        <v>120</v>
      </c>
      <c r="V9" s="190" t="e">
        <f>IF(I9="","",
I9*VLOOKUP($F9,'Reference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W9" s="190" t="e">
        <f>IF(J9="","",
J9*VLOOKUP($F9,'Reference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X9" s="190" t="e">
        <f>IF(K9="","",
K9*VLOOKUP($F9,'Reference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Y9" s="190" t="e">
        <f>IF(L9="","",
L9*VLOOKUP($F9,'Reference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Z9" s="190" t="e">
        <f>IF(M9="","",
M9*VLOOKUP($F9,'Reference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A9" s="190" t="e">
        <f>IF(N9="","",
N9*VLOOKUP($F9,'Reference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B9" s="190" t="e">
        <f>IF(O9="","",
O9*VLOOKUP($F9,'Reference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C9" s="190" t="e">
        <f>IF(P9="","",
P9*VLOOKUP($F9,'Reference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D9" s="190" t="e">
        <f>IF(Q9="","",
Q9*VLOOKUP($F9,'Reference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E9" s="190" t="e">
        <f>IF(R9="","",
R9*VLOOKUP($F9,'Reference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F9" s="190" t="e">
        <f>IF(S9="","",
S9*VLOOKUP($F9,'Reference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G9" s="190" t="e">
        <f>IF(T9="","",
T9*VLOOKUP($F9,'Reference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H9" s="199" t="e">
        <f t="shared" ref="AH9:AH27" si="1">SUM(V9:AG9)</f>
        <v>#N/A</v>
      </c>
      <c r="AI9" s="190" t="e">
        <f>IF(I9="","",
I9*VLOOKUP($F9,'Reference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J9" s="190" t="e">
        <f>IF(J9="","",
J9*VLOOKUP($F9,'Reference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K9" s="190" t="e">
        <f>IF(K9="","",
K9*VLOOKUP($F9,'Reference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L9" s="190" t="e">
        <f>IF(L9="","",
L9*VLOOKUP($F9,'Reference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M9" s="190" t="e">
        <f>IF(M9="","",
M9*VLOOKUP($F9,'Reference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N9" s="190" t="e">
        <f>IF(N9="","",
N9*VLOOKUP($F9,'Reference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O9" s="190" t="e">
        <f>IF(O9="","",
O9*VLOOKUP($F9,'Reference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P9" s="190" t="e">
        <f>IF(P9="","",
P9*VLOOKUP($F9,'Reference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Q9" s="190" t="e">
        <f>IF(Q9="","",
Q9*VLOOKUP($F9,'Reference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R9" s="190" t="e">
        <f>IF(R9="","",
R9*VLOOKUP($F9,'Reference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S9" s="190" t="e">
        <f>IF(S9="","",
S9*VLOOKUP($F9,'Reference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T9" s="190" t="e">
        <f>IF(T9="","",
T9*VLOOKUP($F9,'Reference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U9" s="199" t="e">
        <f t="shared" ref="AU9:AU51" si="2">SUM(AI9:AT9)</f>
        <v>#N/A</v>
      </c>
      <c r="AV9" s="190" t="e">
        <f>IF(I9="","",
I9*(VLOOKUP($F9,'Reference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AW9" s="190" t="e">
        <f>IF(J9="","",
J9*(VLOOKUP($F9,'Reference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AX9" s="190" t="e">
        <f>IF(K9="","",
K9*(VLOOKUP($F9,'Reference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AY9" s="190" t="e">
        <f>IF(L9="","",
L9*(VLOOKUP($F9,'Reference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AZ9" s="190" t="e">
        <f>IF(M9="","",
M9*(VLOOKUP($F9,'Reference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A9" s="190" t="e">
        <f>IF(N9="","",
N9*(VLOOKUP($F9,'Reference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B9" s="190" t="e">
        <f>IF(O9="","",
O9*(VLOOKUP($F9,'Reference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C9" s="190" t="e">
        <f>IF(P9="","",
P9*(VLOOKUP($F9,'Reference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D9" s="190" t="e">
        <f>IF(Q9="","",
Q9*(VLOOKUP($F9,'Reference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E9" s="190" t="e">
        <f>IF(R9="","",
R9*(VLOOKUP($F9,'Reference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F9" s="190" t="e">
        <f>IF(S9="","",
S9*(VLOOKUP($F9,'Reference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G9" s="190" t="e">
        <f>IF(T9="","",
T9*(VLOOKUP($F9,'Reference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H9" s="199" t="e">
        <f t="shared" ref="BH9:BH51" si="3">SUM(AV9:BG9)</f>
        <v>#N/A</v>
      </c>
    </row>
    <row r="10" spans="2:60" ht="17.100000000000001" customHeight="1" x14ac:dyDescent="0.3">
      <c r="B10" s="742"/>
      <c r="C10" s="780"/>
      <c r="D10" s="781"/>
      <c r="E10" s="116"/>
      <c r="F10" s="117" t="s">
        <v>156</v>
      </c>
      <c r="G10" s="117"/>
      <c r="H10" s="188" t="e">
        <f>IF(#REF!="IPCC고정","t",VLOOKUP($F10,'Reference edited'!$B$57:$I$120,COLUMN('Reference edited'!$C59)-COLUMN('Reference edited'!$B59)+1,0))</f>
        <v>#REF!</v>
      </c>
      <c r="I10" s="118">
        <v>10</v>
      </c>
      <c r="J10" s="118">
        <v>10</v>
      </c>
      <c r="K10" s="118">
        <v>10</v>
      </c>
      <c r="L10" s="118">
        <v>10</v>
      </c>
      <c r="M10" s="118">
        <v>10</v>
      </c>
      <c r="N10" s="118">
        <v>10</v>
      </c>
      <c r="O10" s="118">
        <v>10</v>
      </c>
      <c r="P10" s="118">
        <v>10</v>
      </c>
      <c r="Q10" s="118">
        <v>10</v>
      </c>
      <c r="R10" s="118">
        <v>10</v>
      </c>
      <c r="S10" s="118">
        <v>10</v>
      </c>
      <c r="T10" s="118">
        <v>10</v>
      </c>
      <c r="U10" s="195">
        <f t="shared" si="0"/>
        <v>120</v>
      </c>
      <c r="V10" s="190" t="e">
        <f>IF(I10="","",
I10*VLOOKUP($F10,'Reference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W10" s="190" t="e">
        <f>IF(J10="","",
J10*VLOOKUP($F10,'Reference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X10" s="190" t="e">
        <f>IF(K10="","",
K10*VLOOKUP($F10,'Reference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Y10" s="190" t="e">
        <f>IF(L10="","",
L10*VLOOKUP($F10,'Reference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Z10" s="190" t="e">
        <f>IF(M10="","",
M10*VLOOKUP($F10,'Reference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A10" s="190" t="e">
        <f>IF(N10="","",
N10*VLOOKUP($F10,'Reference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B10" s="190" t="e">
        <f>IF(O10="","",
O10*VLOOKUP($F10,'Reference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C10" s="190" t="e">
        <f>IF(P10="","",
P10*VLOOKUP($F10,'Reference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D10" s="190" t="e">
        <f>IF(Q10="","",
Q10*VLOOKUP($F10,'Reference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E10" s="190" t="e">
        <f>IF(R10="","",
R10*VLOOKUP($F10,'Reference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F10" s="190" t="e">
        <f>IF(S10="","",
S10*VLOOKUP($F10,'Reference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G10" s="190" t="e">
        <f>IF(T10="","",
T10*VLOOKUP($F10,'Reference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H10" s="199" t="e">
        <f t="shared" si="1"/>
        <v>#N/A</v>
      </c>
      <c r="AI10" s="190" t="e">
        <f>IF(I10="","",
I10*VLOOKUP($F10,'Reference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J10" s="190" t="e">
        <f>IF(J10="","",
J10*VLOOKUP($F10,'Reference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K10" s="190" t="e">
        <f>IF(K10="","",
K10*VLOOKUP($F10,'Reference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L10" s="190" t="e">
        <f>IF(L10="","",
L10*VLOOKUP($F10,'Reference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M10" s="190" t="e">
        <f>IF(M10="","",
M10*VLOOKUP($F10,'Reference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N10" s="190" t="e">
        <f>IF(N10="","",
N10*VLOOKUP($F10,'Reference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O10" s="190" t="e">
        <f>IF(O10="","",
O10*VLOOKUP($F10,'Reference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P10" s="190" t="e">
        <f>IF(P10="","",
P10*VLOOKUP($F10,'Reference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Q10" s="190" t="e">
        <f>IF(Q10="","",
Q10*VLOOKUP($F10,'Reference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R10" s="190" t="e">
        <f>IF(R10="","",
R10*VLOOKUP($F10,'Reference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S10" s="190" t="e">
        <f>IF(S10="","",
S10*VLOOKUP($F10,'Reference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T10" s="190" t="e">
        <f>IF(T10="","",
T10*VLOOKUP($F10,'Reference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U10" s="199" t="e">
        <f t="shared" si="2"/>
        <v>#N/A</v>
      </c>
      <c r="AV10" s="190" t="e">
        <f>IF(I10="","",
I10*(VLOOKUP($F10,'Reference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AW10" s="190" t="e">
        <f>IF(J10="","",
J10*(VLOOKUP($F10,'Reference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AX10" s="190" t="e">
        <f>IF(K10="","",
K10*(VLOOKUP($F10,'Reference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AY10" s="190" t="e">
        <f>IF(L10="","",
L10*(VLOOKUP($F10,'Reference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AZ10" s="190" t="e">
        <f>IF(M10="","",
M10*(VLOOKUP($F10,'Reference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A10" s="190" t="e">
        <f>IF(N10="","",
N10*(VLOOKUP($F10,'Reference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B10" s="190" t="e">
        <f>IF(O10="","",
O10*(VLOOKUP($F10,'Reference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C10" s="190" t="e">
        <f>IF(P10="","",
P10*(VLOOKUP($F10,'Reference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D10" s="190" t="e">
        <f>IF(Q10="","",
Q10*(VLOOKUP($F10,'Reference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E10" s="190" t="e">
        <f>IF(R10="","",
R10*(VLOOKUP($F10,'Reference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F10" s="190" t="e">
        <f>IF(S10="","",
S10*(VLOOKUP($F10,'Reference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G10" s="190" t="e">
        <f>IF(T10="","",
T10*(VLOOKUP($F10,'Reference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H10" s="199" t="e">
        <f t="shared" si="3"/>
        <v>#N/A</v>
      </c>
    </row>
    <row r="11" spans="2:60" ht="17.100000000000001" customHeight="1" x14ac:dyDescent="0.3">
      <c r="B11" s="742"/>
      <c r="C11" s="780"/>
      <c r="D11" s="781"/>
      <c r="E11" s="116"/>
      <c r="F11" s="117" t="s">
        <v>157</v>
      </c>
      <c r="G11" s="117"/>
      <c r="H11" s="188" t="e">
        <f>IF(#REF!="IPCC고정","t",VLOOKUP($F11,'Reference edited'!$B$57:$I$120,COLUMN('Reference edited'!$C60)-COLUMN('Reference edited'!$B60)+1,0))</f>
        <v>#REF!</v>
      </c>
      <c r="I11" s="118">
        <v>10</v>
      </c>
      <c r="J11" s="118">
        <v>10</v>
      </c>
      <c r="K11" s="118">
        <v>10</v>
      </c>
      <c r="L11" s="118">
        <v>10</v>
      </c>
      <c r="M11" s="118">
        <v>10</v>
      </c>
      <c r="N11" s="118">
        <v>10</v>
      </c>
      <c r="O11" s="118">
        <v>10</v>
      </c>
      <c r="P11" s="118">
        <v>10</v>
      </c>
      <c r="Q11" s="118">
        <v>10</v>
      </c>
      <c r="R11" s="118">
        <v>10</v>
      </c>
      <c r="S11" s="118">
        <v>10</v>
      </c>
      <c r="T11" s="118">
        <v>10</v>
      </c>
      <c r="U11" s="195">
        <f t="shared" si="0"/>
        <v>120</v>
      </c>
      <c r="V11" s="190" t="e">
        <f>IF(I11="","",
I11*VLOOKUP($F11,'Reference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W11" s="190" t="e">
        <f>IF(J11="","",
J11*VLOOKUP($F11,'Reference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X11" s="190" t="e">
        <f>IF(K11="","",
K11*VLOOKUP($F11,'Reference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Y11" s="190" t="e">
        <f>IF(L11="","",
L11*VLOOKUP($F11,'Reference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Z11" s="190" t="e">
        <f>IF(M11="","",
M11*VLOOKUP($F11,'Reference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A11" s="190" t="e">
        <f>IF(N11="","",
N11*VLOOKUP($F11,'Reference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B11" s="190" t="e">
        <f>IF(O11="","",
O11*VLOOKUP($F11,'Reference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C11" s="190" t="e">
        <f>IF(P11="","",
P11*VLOOKUP($F11,'Reference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D11" s="190" t="e">
        <f>IF(Q11="","",
Q11*VLOOKUP($F11,'Reference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E11" s="190" t="e">
        <f>IF(R11="","",
R11*VLOOKUP($F11,'Reference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F11" s="190" t="e">
        <f>IF(S11="","",
S11*VLOOKUP($F11,'Reference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G11" s="190" t="e">
        <f>IF(T11="","",
T11*VLOOKUP($F11,'Reference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H11" s="199" t="e">
        <f t="shared" si="1"/>
        <v>#N/A</v>
      </c>
      <c r="AI11" s="190" t="e">
        <f>IF(I11="","",
I11*VLOOKUP($F11,'Reference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J11" s="190" t="e">
        <f>IF(J11="","",
J11*VLOOKUP($F11,'Reference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K11" s="190" t="e">
        <f>IF(K11="","",
K11*VLOOKUP($F11,'Reference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L11" s="190" t="e">
        <f>IF(L11="","",
L11*VLOOKUP($F11,'Reference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M11" s="190" t="e">
        <f>IF(M11="","",
M11*VLOOKUP($F11,'Reference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N11" s="190" t="e">
        <f>IF(N11="","",
N11*VLOOKUP($F11,'Reference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O11" s="190" t="e">
        <f>IF(O11="","",
O11*VLOOKUP($F11,'Reference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P11" s="190" t="e">
        <f>IF(P11="","",
P11*VLOOKUP($F11,'Reference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Q11" s="190" t="e">
        <f>IF(Q11="","",
Q11*VLOOKUP($F11,'Reference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R11" s="190" t="e">
        <f>IF(R11="","",
R11*VLOOKUP($F11,'Reference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S11" s="190" t="e">
        <f>IF(S11="","",
S11*VLOOKUP($F11,'Reference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T11" s="190" t="e">
        <f>IF(T11="","",
T11*VLOOKUP($F11,'Reference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U11" s="199" t="e">
        <f t="shared" si="2"/>
        <v>#N/A</v>
      </c>
      <c r="AV11" s="190" t="e">
        <f>IF(I11="","",
I11*(VLOOKUP($F11,'Reference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AW11" s="190" t="e">
        <f>IF(J11="","",
J11*(VLOOKUP($F11,'Reference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AX11" s="190" t="e">
        <f>IF(K11="","",
K11*(VLOOKUP($F11,'Reference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AY11" s="190" t="e">
        <f>IF(L11="","",
L11*(VLOOKUP($F11,'Reference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AZ11" s="190" t="e">
        <f>IF(M11="","",
M11*(VLOOKUP($F11,'Reference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A11" s="190" t="e">
        <f>IF(N11="","",
N11*(VLOOKUP($F11,'Reference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B11" s="190" t="e">
        <f>IF(O11="","",
O11*(VLOOKUP($F11,'Reference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C11" s="190" t="e">
        <f>IF(P11="","",
P11*(VLOOKUP($F11,'Reference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D11" s="190" t="e">
        <f>IF(Q11="","",
Q11*(VLOOKUP($F11,'Reference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E11" s="190" t="e">
        <f>IF(R11="","",
R11*(VLOOKUP($F11,'Reference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F11" s="190" t="e">
        <f>IF(S11="","",
S11*(VLOOKUP($F11,'Reference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G11" s="190" t="e">
        <f>IF(T11="","",
T11*(VLOOKUP($F11,'Reference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H11" s="199" t="e">
        <f t="shared" si="3"/>
        <v>#N/A</v>
      </c>
    </row>
    <row r="12" spans="2:60" ht="17.100000000000001" customHeight="1" x14ac:dyDescent="0.3">
      <c r="B12" s="742"/>
      <c r="C12" s="780"/>
      <c r="D12" s="781"/>
      <c r="E12" s="116"/>
      <c r="F12" s="117" t="s">
        <v>158</v>
      </c>
      <c r="G12" s="117"/>
      <c r="H12" s="188" t="e">
        <f>IF(#REF!="IPCC고정","t",VLOOKUP($F12,'Reference edited'!$B$57:$I$120,COLUMN('Reference edited'!$C61)-COLUMN('Reference edited'!$B61)+1,0))</f>
        <v>#REF!</v>
      </c>
      <c r="I12" s="118">
        <v>10</v>
      </c>
      <c r="J12" s="118">
        <v>10</v>
      </c>
      <c r="K12" s="118">
        <v>10</v>
      </c>
      <c r="L12" s="118">
        <v>10</v>
      </c>
      <c r="M12" s="118">
        <v>10</v>
      </c>
      <c r="N12" s="118">
        <v>10</v>
      </c>
      <c r="O12" s="118">
        <v>10</v>
      </c>
      <c r="P12" s="118">
        <v>10</v>
      </c>
      <c r="Q12" s="118">
        <v>10</v>
      </c>
      <c r="R12" s="118">
        <v>10</v>
      </c>
      <c r="S12" s="118">
        <v>10</v>
      </c>
      <c r="T12" s="118">
        <v>10</v>
      </c>
      <c r="U12" s="195">
        <f t="shared" si="0"/>
        <v>120</v>
      </c>
      <c r="V12" s="190" t="e">
        <f>IF(I12="","",
I12*VLOOKUP($F12,'Reference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W12" s="190" t="e">
        <f>IF(J12="","",
J12*VLOOKUP($F12,'Reference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X12" s="190" t="e">
        <f>IF(K12="","",
K12*VLOOKUP($F12,'Reference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Y12" s="190" t="e">
        <f>IF(L12="","",
L12*VLOOKUP($F12,'Reference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Z12" s="190" t="e">
        <f>IF(M12="","",
M12*VLOOKUP($F12,'Reference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A12" s="190" t="e">
        <f>IF(N12="","",
N12*VLOOKUP($F12,'Reference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B12" s="190" t="e">
        <f>IF(O12="","",
O12*VLOOKUP($F12,'Reference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C12" s="190" t="e">
        <f>IF(P12="","",
P12*VLOOKUP($F12,'Reference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D12" s="190" t="e">
        <f>IF(Q12="","",
Q12*VLOOKUP($F12,'Reference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E12" s="190" t="e">
        <f>IF(R12="","",
R12*VLOOKUP($F12,'Reference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F12" s="190" t="e">
        <f>IF(S12="","",
S12*VLOOKUP($F12,'Reference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G12" s="190" t="e">
        <f>IF(T12="","",
T12*VLOOKUP($F12,'Reference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H12" s="199" t="e">
        <f t="shared" si="1"/>
        <v>#N/A</v>
      </c>
      <c r="AI12" s="190" t="e">
        <f>IF(I12="","",
I12*VLOOKUP($F12,'Reference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J12" s="190" t="e">
        <f>IF(J12="","",
J12*VLOOKUP($F12,'Reference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K12" s="190" t="e">
        <f>IF(K12="","",
K12*VLOOKUP($F12,'Reference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L12" s="190" t="e">
        <f>IF(L12="","",
L12*VLOOKUP($F12,'Reference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M12" s="190" t="e">
        <f>IF(M12="","",
M12*VLOOKUP($F12,'Reference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N12" s="190" t="e">
        <f>IF(N12="","",
N12*VLOOKUP($F12,'Reference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O12" s="190" t="e">
        <f>IF(O12="","",
O12*VLOOKUP($F12,'Reference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P12" s="190" t="e">
        <f>IF(P12="","",
P12*VLOOKUP($F12,'Reference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Q12" s="190" t="e">
        <f>IF(Q12="","",
Q12*VLOOKUP($F12,'Reference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R12" s="190" t="e">
        <f>IF(R12="","",
R12*VLOOKUP($F12,'Reference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S12" s="190" t="e">
        <f>IF(S12="","",
S12*VLOOKUP($F12,'Reference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T12" s="190" t="e">
        <f>IF(T12="","",
T12*VLOOKUP($F12,'Reference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U12" s="199" t="e">
        <f t="shared" si="2"/>
        <v>#N/A</v>
      </c>
      <c r="AV12" s="190" t="e">
        <f>IF(I12="","",
I12*(VLOOKUP($F12,'Reference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AW12" s="190" t="e">
        <f>IF(J12="","",
J12*(VLOOKUP($F12,'Reference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AX12" s="190" t="e">
        <f>IF(K12="","",
K12*(VLOOKUP($F12,'Reference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AY12" s="190" t="e">
        <f>IF(L12="","",
L12*(VLOOKUP($F12,'Reference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AZ12" s="190" t="e">
        <f>IF(M12="","",
M12*(VLOOKUP($F12,'Reference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A12" s="190" t="e">
        <f>IF(N12="","",
N12*(VLOOKUP($F12,'Reference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B12" s="190" t="e">
        <f>IF(O12="","",
O12*(VLOOKUP($F12,'Reference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C12" s="190" t="e">
        <f>IF(P12="","",
P12*(VLOOKUP($F12,'Reference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D12" s="190" t="e">
        <f>IF(Q12="","",
Q12*(VLOOKUP($F12,'Reference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E12" s="190" t="e">
        <f>IF(R12="","",
R12*(VLOOKUP($F12,'Reference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F12" s="190" t="e">
        <f>IF(S12="","",
S12*(VLOOKUP($F12,'Reference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G12" s="190" t="e">
        <f>IF(T12="","",
T12*(VLOOKUP($F12,'Reference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H12" s="199" t="e">
        <f t="shared" si="3"/>
        <v>#N/A</v>
      </c>
    </row>
    <row r="13" spans="2:60" ht="17.100000000000001" customHeight="1" x14ac:dyDescent="0.3">
      <c r="B13" s="742"/>
      <c r="C13" s="780"/>
      <c r="D13" s="781"/>
      <c r="E13" s="116"/>
      <c r="F13" s="117" t="s">
        <v>159</v>
      </c>
      <c r="G13" s="117"/>
      <c r="H13" s="188" t="e">
        <f>IF(#REF!="IPCC고정","t",VLOOKUP($F13,'Reference edited'!$B$57:$I$120,COLUMN('Reference edited'!$C62)-COLUMN('Reference edited'!$B62)+1,0))</f>
        <v>#REF!</v>
      </c>
      <c r="I13" s="118">
        <v>10</v>
      </c>
      <c r="J13" s="118">
        <v>10</v>
      </c>
      <c r="K13" s="118">
        <v>10</v>
      </c>
      <c r="L13" s="118">
        <v>10</v>
      </c>
      <c r="M13" s="118">
        <v>10</v>
      </c>
      <c r="N13" s="118">
        <v>10</v>
      </c>
      <c r="O13" s="118">
        <v>10</v>
      </c>
      <c r="P13" s="118">
        <v>10</v>
      </c>
      <c r="Q13" s="118">
        <v>10</v>
      </c>
      <c r="R13" s="118">
        <v>10</v>
      </c>
      <c r="S13" s="118">
        <v>10</v>
      </c>
      <c r="T13" s="118">
        <v>10</v>
      </c>
      <c r="U13" s="195">
        <f t="shared" si="0"/>
        <v>120</v>
      </c>
      <c r="V13" s="190" t="e">
        <f>IF(I13="","",
I13*VLOOKUP($F13,'Reference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W13" s="190" t="e">
        <f>IF(J13="","",
J13*VLOOKUP($F13,'Reference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X13" s="190" t="e">
        <f>IF(K13="","",
K13*VLOOKUP($F13,'Reference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Y13" s="190" t="e">
        <f>IF(L13="","",
L13*VLOOKUP($F13,'Reference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Z13" s="190" t="e">
        <f>IF(M13="","",
M13*VLOOKUP($F13,'Reference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A13" s="190" t="e">
        <f>IF(N13="","",
N13*VLOOKUP($F13,'Reference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B13" s="190" t="e">
        <f>IF(O13="","",
O13*VLOOKUP($F13,'Reference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C13" s="190" t="e">
        <f>IF(P13="","",
P13*VLOOKUP($F13,'Reference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D13" s="190" t="e">
        <f>IF(Q13="","",
Q13*VLOOKUP($F13,'Reference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E13" s="190" t="e">
        <f>IF(R13="","",
R13*VLOOKUP($F13,'Reference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F13" s="190" t="e">
        <f>IF(S13="","",
S13*VLOOKUP($F13,'Reference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G13" s="190" t="e">
        <f>IF(T13="","",
T13*VLOOKUP($F13,'Reference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H13" s="199" t="e">
        <f t="shared" si="1"/>
        <v>#N/A</v>
      </c>
      <c r="AI13" s="190" t="e">
        <f>IF(I13="","",
I13*VLOOKUP($F13,'Reference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J13" s="190" t="e">
        <f>IF(J13="","",
J13*VLOOKUP($F13,'Reference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K13" s="190" t="e">
        <f>IF(K13="","",
K13*VLOOKUP($F13,'Reference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L13" s="190" t="e">
        <f>IF(L13="","",
L13*VLOOKUP($F13,'Reference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M13" s="190" t="e">
        <f>IF(M13="","",
M13*VLOOKUP($F13,'Reference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N13" s="190" t="e">
        <f>IF(N13="","",
N13*VLOOKUP($F13,'Reference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O13" s="190" t="e">
        <f>IF(O13="","",
O13*VLOOKUP($F13,'Reference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P13" s="190" t="e">
        <f>IF(P13="","",
P13*VLOOKUP($F13,'Reference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Q13" s="190" t="e">
        <f>IF(Q13="","",
Q13*VLOOKUP($F13,'Reference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R13" s="190" t="e">
        <f>IF(R13="","",
R13*VLOOKUP($F13,'Reference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S13" s="190" t="e">
        <f>IF(S13="","",
S13*VLOOKUP($F13,'Reference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T13" s="190" t="e">
        <f>IF(T13="","",
T13*VLOOKUP($F13,'Reference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U13" s="199" t="e">
        <f t="shared" si="2"/>
        <v>#N/A</v>
      </c>
      <c r="AV13" s="190" t="e">
        <f>IF(I13="","",
I13*(VLOOKUP($F13,'Reference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AW13" s="190" t="e">
        <f>IF(J13="","",
J13*(VLOOKUP($F13,'Reference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AX13" s="190" t="e">
        <f>IF(K13="","",
K13*(VLOOKUP($F13,'Reference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AY13" s="190" t="e">
        <f>IF(L13="","",
L13*(VLOOKUP($F13,'Reference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AZ13" s="190" t="e">
        <f>IF(M13="","",
M13*(VLOOKUP($F13,'Reference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A13" s="190" t="e">
        <f>IF(N13="","",
N13*(VLOOKUP($F13,'Reference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B13" s="190" t="e">
        <f>IF(O13="","",
O13*(VLOOKUP($F13,'Reference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C13" s="190" t="e">
        <f>IF(P13="","",
P13*(VLOOKUP($F13,'Reference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D13" s="190" t="e">
        <f>IF(Q13="","",
Q13*(VLOOKUP($F13,'Reference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E13" s="190" t="e">
        <f>IF(R13="","",
R13*(VLOOKUP($F13,'Reference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F13" s="190" t="e">
        <f>IF(S13="","",
S13*(VLOOKUP($F13,'Reference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G13" s="190" t="e">
        <f>IF(T13="","",
T13*(VLOOKUP($F13,'Reference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H13" s="199" t="e">
        <f t="shared" si="3"/>
        <v>#N/A</v>
      </c>
    </row>
    <row r="14" spans="2:60" ht="17.100000000000001" customHeight="1" x14ac:dyDescent="0.3">
      <c r="B14" s="742"/>
      <c r="C14" s="780"/>
      <c r="D14" s="781"/>
      <c r="E14" s="116"/>
      <c r="F14" s="117" t="s">
        <v>160</v>
      </c>
      <c r="G14" s="117"/>
      <c r="H14" s="188" t="e">
        <f>IF(#REF!="IPCC고정","t",VLOOKUP($F14,'Reference edited'!$B$57:$I$120,COLUMN('Reference edited'!$C63)-COLUMN('Reference edited'!$B63)+1,0))</f>
        <v>#REF!</v>
      </c>
      <c r="I14" s="118">
        <v>10</v>
      </c>
      <c r="J14" s="118">
        <v>10</v>
      </c>
      <c r="K14" s="118">
        <v>10</v>
      </c>
      <c r="L14" s="118">
        <v>10</v>
      </c>
      <c r="M14" s="118">
        <v>10</v>
      </c>
      <c r="N14" s="118">
        <v>10</v>
      </c>
      <c r="O14" s="118">
        <v>10</v>
      </c>
      <c r="P14" s="118">
        <v>10</v>
      </c>
      <c r="Q14" s="118">
        <v>10</v>
      </c>
      <c r="R14" s="118">
        <v>10</v>
      </c>
      <c r="S14" s="118">
        <v>10</v>
      </c>
      <c r="T14" s="118">
        <v>10</v>
      </c>
      <c r="U14" s="195">
        <f t="shared" si="0"/>
        <v>120</v>
      </c>
      <c r="V14" s="190" t="e">
        <f>IF(I14="","",
I14*VLOOKUP($F14,'Reference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W14" s="190" t="e">
        <f>IF(J14="","",
J14*VLOOKUP($F14,'Reference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X14" s="190" t="e">
        <f>IF(K14="","",
K14*VLOOKUP($F14,'Reference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Y14" s="190" t="e">
        <f>IF(L14="","",
L14*VLOOKUP($F14,'Reference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Z14" s="190" t="e">
        <f>IF(M14="","",
M14*VLOOKUP($F14,'Reference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A14" s="190" t="e">
        <f>IF(N14="","",
N14*VLOOKUP($F14,'Reference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B14" s="190" t="e">
        <f>IF(O14="","",
O14*VLOOKUP($F14,'Reference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C14" s="190" t="e">
        <f>IF(P14="","",
P14*VLOOKUP($F14,'Reference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D14" s="190" t="e">
        <f>IF(Q14="","",
Q14*VLOOKUP($F14,'Reference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E14" s="190" t="e">
        <f>IF(R14="","",
R14*VLOOKUP($F14,'Reference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F14" s="190" t="e">
        <f>IF(S14="","",
S14*VLOOKUP($F14,'Reference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G14" s="190" t="e">
        <f>IF(T14="","",
T14*VLOOKUP($F14,'Reference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H14" s="199" t="e">
        <f t="shared" si="1"/>
        <v>#N/A</v>
      </c>
      <c r="AI14" s="190" t="e">
        <f>IF(I14="","",
I14*VLOOKUP($F14,'Reference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J14" s="190" t="e">
        <f>IF(J14="","",
J14*VLOOKUP($F14,'Reference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K14" s="190" t="e">
        <f>IF(K14="","",
K14*VLOOKUP($F14,'Reference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L14" s="190" t="e">
        <f>IF(L14="","",
L14*VLOOKUP($F14,'Reference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M14" s="190" t="e">
        <f>IF(M14="","",
M14*VLOOKUP($F14,'Reference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N14" s="190" t="e">
        <f>IF(N14="","",
N14*VLOOKUP($F14,'Reference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O14" s="190" t="e">
        <f>IF(O14="","",
O14*VLOOKUP($F14,'Reference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P14" s="190" t="e">
        <f>IF(P14="","",
P14*VLOOKUP($F14,'Reference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Q14" s="190" t="e">
        <f>IF(Q14="","",
Q14*VLOOKUP($F14,'Reference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R14" s="190" t="e">
        <f>IF(R14="","",
R14*VLOOKUP($F14,'Reference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S14" s="190" t="e">
        <f>IF(S14="","",
S14*VLOOKUP($F14,'Reference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T14" s="190" t="e">
        <f>IF(T14="","",
T14*VLOOKUP($F14,'Reference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U14" s="199" t="e">
        <f t="shared" si="2"/>
        <v>#N/A</v>
      </c>
      <c r="AV14" s="190" t="e">
        <f>IF(I14="","",
I14*(VLOOKUP($F14,'Reference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AW14" s="190" t="e">
        <f>IF(J14="","",
J14*(VLOOKUP($F14,'Reference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AX14" s="190" t="e">
        <f>IF(K14="","",
K14*(VLOOKUP($F14,'Reference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AY14" s="190" t="e">
        <f>IF(L14="","",
L14*(VLOOKUP($F14,'Reference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AZ14" s="190" t="e">
        <f>IF(M14="","",
M14*(VLOOKUP($F14,'Reference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A14" s="190" t="e">
        <f>IF(N14="","",
N14*(VLOOKUP($F14,'Reference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B14" s="190" t="e">
        <f>IF(O14="","",
O14*(VLOOKUP($F14,'Reference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C14" s="190" t="e">
        <f>IF(P14="","",
P14*(VLOOKUP($F14,'Reference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D14" s="190" t="e">
        <f>IF(Q14="","",
Q14*(VLOOKUP($F14,'Reference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E14" s="190" t="e">
        <f>IF(R14="","",
R14*(VLOOKUP($F14,'Reference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F14" s="190" t="e">
        <f>IF(S14="","",
S14*(VLOOKUP($F14,'Reference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G14" s="190" t="e">
        <f>IF(T14="","",
T14*(VLOOKUP($F14,'Reference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H14" s="199" t="e">
        <f t="shared" si="3"/>
        <v>#N/A</v>
      </c>
    </row>
    <row r="15" spans="2:60" ht="17.100000000000001" customHeight="1" x14ac:dyDescent="0.3">
      <c r="B15" s="742"/>
      <c r="C15" s="780"/>
      <c r="D15" s="781"/>
      <c r="E15" s="116"/>
      <c r="F15" s="117" t="s">
        <v>161</v>
      </c>
      <c r="G15" s="117"/>
      <c r="H15" s="188" t="e">
        <f>IF(#REF!="IPCC고정","t",VLOOKUP($F15,'Reference edited'!$B$57:$I$120,COLUMN('Reference edited'!$C64)-COLUMN('Reference edited'!$B64)+1,0))</f>
        <v>#REF!</v>
      </c>
      <c r="I15" s="118">
        <v>10</v>
      </c>
      <c r="J15" s="118">
        <v>10</v>
      </c>
      <c r="K15" s="118">
        <v>10</v>
      </c>
      <c r="L15" s="118">
        <v>10</v>
      </c>
      <c r="M15" s="118">
        <v>10</v>
      </c>
      <c r="N15" s="118">
        <v>10</v>
      </c>
      <c r="O15" s="118">
        <v>10</v>
      </c>
      <c r="P15" s="118">
        <v>10</v>
      </c>
      <c r="Q15" s="118">
        <v>10</v>
      </c>
      <c r="R15" s="118">
        <v>10</v>
      </c>
      <c r="S15" s="118">
        <v>10</v>
      </c>
      <c r="T15" s="118">
        <v>10</v>
      </c>
      <c r="U15" s="195">
        <f t="shared" si="0"/>
        <v>120</v>
      </c>
      <c r="V15" s="190" t="e">
        <f>IF(I15="","",
I15*VLOOKUP($F15,'Reference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W15" s="190" t="e">
        <f>IF(J15="","",
J15*VLOOKUP($F15,'Reference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X15" s="190" t="e">
        <f>IF(K15="","",
K15*VLOOKUP($F15,'Reference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Y15" s="190" t="e">
        <f>IF(L15="","",
L15*VLOOKUP($F15,'Reference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Z15" s="190" t="e">
        <f>IF(M15="","",
M15*VLOOKUP($F15,'Reference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A15" s="190" t="e">
        <f>IF(N15="","",
N15*VLOOKUP($F15,'Reference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B15" s="190" t="e">
        <f>IF(O15="","",
O15*VLOOKUP($F15,'Reference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C15" s="190" t="e">
        <f>IF(P15="","",
P15*VLOOKUP($F15,'Reference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D15" s="190" t="e">
        <f>IF(Q15="","",
Q15*VLOOKUP($F15,'Reference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E15" s="190" t="e">
        <f>IF(R15="","",
R15*VLOOKUP($F15,'Reference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F15" s="190" t="e">
        <f>IF(S15="","",
S15*VLOOKUP($F15,'Reference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G15" s="190" t="e">
        <f>IF(T15="","",
T15*VLOOKUP($F15,'Reference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H15" s="199" t="e">
        <f t="shared" si="1"/>
        <v>#N/A</v>
      </c>
      <c r="AI15" s="190" t="e">
        <f>IF(I15="","",
I15*VLOOKUP($F15,'Reference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J15" s="190" t="e">
        <f>IF(J15="","",
J15*VLOOKUP($F15,'Reference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K15" s="190" t="e">
        <f>IF(K15="","",
K15*VLOOKUP($F15,'Reference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L15" s="190" t="e">
        <f>IF(L15="","",
L15*VLOOKUP($F15,'Reference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M15" s="190" t="e">
        <f>IF(M15="","",
M15*VLOOKUP($F15,'Reference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N15" s="190" t="e">
        <f>IF(N15="","",
N15*VLOOKUP($F15,'Reference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O15" s="190" t="e">
        <f>IF(O15="","",
O15*VLOOKUP($F15,'Reference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P15" s="190" t="e">
        <f>IF(P15="","",
P15*VLOOKUP($F15,'Reference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Q15" s="190" t="e">
        <f>IF(Q15="","",
Q15*VLOOKUP($F15,'Reference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R15" s="190" t="e">
        <f>IF(R15="","",
R15*VLOOKUP($F15,'Reference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S15" s="190" t="e">
        <f>IF(S15="","",
S15*VLOOKUP($F15,'Reference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T15" s="190" t="e">
        <f>IF(T15="","",
T15*VLOOKUP($F15,'Reference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U15" s="199" t="e">
        <f t="shared" si="2"/>
        <v>#N/A</v>
      </c>
      <c r="AV15" s="190" t="e">
        <f>IF(I15="","",
I15*(VLOOKUP($F15,'Reference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AW15" s="190" t="e">
        <f>IF(J15="","",
J15*(VLOOKUP($F15,'Reference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AX15" s="190" t="e">
        <f>IF(K15="","",
K15*(VLOOKUP($F15,'Reference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AY15" s="190" t="e">
        <f>IF(L15="","",
L15*(VLOOKUP($F15,'Reference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AZ15" s="190" t="e">
        <f>IF(M15="","",
M15*(VLOOKUP($F15,'Reference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A15" s="190" t="e">
        <f>IF(N15="","",
N15*(VLOOKUP($F15,'Reference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B15" s="190" t="e">
        <f>IF(O15="","",
O15*(VLOOKUP($F15,'Reference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C15" s="190" t="e">
        <f>IF(P15="","",
P15*(VLOOKUP($F15,'Reference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D15" s="190" t="e">
        <f>IF(Q15="","",
Q15*(VLOOKUP($F15,'Reference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E15" s="190" t="e">
        <f>IF(R15="","",
R15*(VLOOKUP($F15,'Reference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F15" s="190" t="e">
        <f>IF(S15="","",
S15*(VLOOKUP($F15,'Reference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G15" s="190" t="e">
        <f>IF(T15="","",
T15*(VLOOKUP($F15,'Reference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H15" s="199" t="e">
        <f t="shared" si="3"/>
        <v>#N/A</v>
      </c>
    </row>
    <row r="16" spans="2:60" ht="17.100000000000001" customHeight="1" x14ac:dyDescent="0.3">
      <c r="B16" s="742"/>
      <c r="C16" s="780"/>
      <c r="D16" s="781"/>
      <c r="E16" s="116"/>
      <c r="F16" s="117" t="s">
        <v>162</v>
      </c>
      <c r="G16" s="117"/>
      <c r="H16" s="188" t="e">
        <f>IF(#REF!="IPCC고정","t",VLOOKUP($F16,'Reference edited'!$B$57:$I$120,COLUMN('Reference edited'!$C65)-COLUMN('Reference edited'!$B65)+1,0))</f>
        <v>#REF!</v>
      </c>
      <c r="I16" s="118">
        <v>10</v>
      </c>
      <c r="J16" s="118">
        <v>10</v>
      </c>
      <c r="K16" s="118">
        <v>10</v>
      </c>
      <c r="L16" s="118">
        <v>10</v>
      </c>
      <c r="M16" s="118">
        <v>10</v>
      </c>
      <c r="N16" s="118">
        <v>10</v>
      </c>
      <c r="O16" s="118">
        <v>10</v>
      </c>
      <c r="P16" s="118">
        <v>10</v>
      </c>
      <c r="Q16" s="118">
        <v>10</v>
      </c>
      <c r="R16" s="118">
        <v>10</v>
      </c>
      <c r="S16" s="118">
        <v>10</v>
      </c>
      <c r="T16" s="118">
        <v>10</v>
      </c>
      <c r="U16" s="195">
        <f t="shared" si="0"/>
        <v>120</v>
      </c>
      <c r="V16" s="190" t="e">
        <f>IF(I16="","",
I16*VLOOKUP($F16,'Reference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W16" s="190" t="e">
        <f>IF(J16="","",
J16*VLOOKUP($F16,'Reference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X16" s="190" t="e">
        <f>IF(K16="","",
K16*VLOOKUP($F16,'Reference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Y16" s="190" t="e">
        <f>IF(L16="","",
L16*VLOOKUP($F16,'Reference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Z16" s="190" t="e">
        <f>IF(M16="","",
M16*VLOOKUP($F16,'Reference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A16" s="190" t="e">
        <f>IF(N16="","",
N16*VLOOKUP($F16,'Reference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B16" s="190" t="e">
        <f>IF(O16="","",
O16*VLOOKUP($F16,'Reference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C16" s="190" t="e">
        <f>IF(P16="","",
P16*VLOOKUP($F16,'Reference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D16" s="190" t="e">
        <f>IF(Q16="","",
Q16*VLOOKUP($F16,'Reference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E16" s="190" t="e">
        <f>IF(R16="","",
R16*VLOOKUP($F16,'Reference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F16" s="190" t="e">
        <f>IF(S16="","",
S16*VLOOKUP($F16,'Reference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G16" s="190" t="e">
        <f>IF(T16="","",
T16*VLOOKUP($F16,'Reference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H16" s="199" t="e">
        <f t="shared" si="1"/>
        <v>#N/A</v>
      </c>
      <c r="AI16" s="190" t="e">
        <f>IF(I16="","",
I16*VLOOKUP($F16,'Reference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J16" s="190" t="e">
        <f>IF(J16="","",
J16*VLOOKUP($F16,'Reference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K16" s="190" t="e">
        <f>IF(K16="","",
K16*VLOOKUP($F16,'Reference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L16" s="190" t="e">
        <f>IF(L16="","",
L16*VLOOKUP($F16,'Reference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M16" s="190" t="e">
        <f>IF(M16="","",
M16*VLOOKUP($F16,'Reference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N16" s="190" t="e">
        <f>IF(N16="","",
N16*VLOOKUP($F16,'Reference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O16" s="190" t="e">
        <f>IF(O16="","",
O16*VLOOKUP($F16,'Reference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P16" s="190" t="e">
        <f>IF(P16="","",
P16*VLOOKUP($F16,'Reference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Q16" s="190" t="e">
        <f>IF(Q16="","",
Q16*VLOOKUP($F16,'Reference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R16" s="190" t="e">
        <f>IF(R16="","",
R16*VLOOKUP($F16,'Reference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S16" s="190" t="e">
        <f>IF(S16="","",
S16*VLOOKUP($F16,'Reference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T16" s="190" t="e">
        <f>IF(T16="","",
T16*VLOOKUP($F16,'Reference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U16" s="199" t="e">
        <f t="shared" si="2"/>
        <v>#N/A</v>
      </c>
      <c r="AV16" s="190" t="e">
        <f>IF(I16="","",
I16*(VLOOKUP($F16,'Reference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AW16" s="190" t="e">
        <f>IF(J16="","",
J16*(VLOOKUP($F16,'Reference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AX16" s="190" t="e">
        <f>IF(K16="","",
K16*(VLOOKUP($F16,'Reference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AY16" s="190" t="e">
        <f>IF(L16="","",
L16*(VLOOKUP($F16,'Reference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AZ16" s="190" t="e">
        <f>IF(M16="","",
M16*(VLOOKUP($F16,'Reference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A16" s="190" t="e">
        <f>IF(N16="","",
N16*(VLOOKUP($F16,'Reference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B16" s="190" t="e">
        <f>IF(O16="","",
O16*(VLOOKUP($F16,'Reference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C16" s="190" t="e">
        <f>IF(P16="","",
P16*(VLOOKUP($F16,'Reference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D16" s="190" t="e">
        <f>IF(Q16="","",
Q16*(VLOOKUP($F16,'Reference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E16" s="190" t="e">
        <f>IF(R16="","",
R16*(VLOOKUP($F16,'Reference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F16" s="190" t="e">
        <f>IF(S16="","",
S16*(VLOOKUP($F16,'Reference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G16" s="190" t="e">
        <f>IF(T16="","",
T16*(VLOOKUP($F16,'Reference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H16" s="199" t="e">
        <f t="shared" si="3"/>
        <v>#N/A</v>
      </c>
    </row>
    <row r="17" spans="2:60" ht="17.100000000000001" customHeight="1" x14ac:dyDescent="0.3">
      <c r="B17" s="742"/>
      <c r="C17" s="782"/>
      <c r="D17" s="783"/>
      <c r="E17" s="121"/>
      <c r="F17" s="122" t="s">
        <v>139</v>
      </c>
      <c r="G17" s="122"/>
      <c r="H17" s="188" t="e">
        <f>IF(#REF!="IPCC고정","t",VLOOKUP($F17,'Reference edited'!$B$57:$I$120,COLUMN('Reference edited'!$C66)-COLUMN('Reference edited'!$B66)+1,0))</f>
        <v>#REF!</v>
      </c>
      <c r="I17" s="118">
        <v>10</v>
      </c>
      <c r="J17" s="118">
        <v>10</v>
      </c>
      <c r="K17" s="118">
        <v>10</v>
      </c>
      <c r="L17" s="118">
        <v>10</v>
      </c>
      <c r="M17" s="118">
        <v>10</v>
      </c>
      <c r="N17" s="118">
        <v>10</v>
      </c>
      <c r="O17" s="118">
        <v>10</v>
      </c>
      <c r="P17" s="118">
        <v>10</v>
      </c>
      <c r="Q17" s="118">
        <v>10</v>
      </c>
      <c r="R17" s="118">
        <v>10</v>
      </c>
      <c r="S17" s="118">
        <v>10</v>
      </c>
      <c r="T17" s="118">
        <v>10</v>
      </c>
      <c r="U17" s="201">
        <f t="shared" si="0"/>
        <v>120</v>
      </c>
      <c r="V17" s="190" t="e">
        <f>IF(I17="","",
I17*VLOOKUP($F17,'Reference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W17" s="190" t="e">
        <f>IF(J17="","",
J17*VLOOKUP($F17,'Reference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X17" s="190" t="e">
        <f>IF(K17="","",
K17*VLOOKUP($F17,'Reference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Y17" s="190" t="e">
        <f>IF(L17="","",
L17*VLOOKUP($F17,'Reference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Z17" s="190" t="e">
        <f>IF(M17="","",
M17*VLOOKUP($F17,'Reference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A17" s="190" t="e">
        <f>IF(N17="","",
N17*VLOOKUP($F17,'Reference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B17" s="190" t="e">
        <f>IF(O17="","",
O17*VLOOKUP($F17,'Reference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C17" s="190" t="e">
        <f>IF(P17="","",
P17*VLOOKUP($F17,'Reference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D17" s="190" t="e">
        <f>IF(Q17="","",
Q17*VLOOKUP($F17,'Reference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E17" s="190" t="e">
        <f>IF(R17="","",
R17*VLOOKUP($F17,'Reference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F17" s="190" t="e">
        <f>IF(S17="","",
S17*VLOOKUP($F17,'Reference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G17" s="190" t="e">
        <f>IF(T17="","",
T17*VLOOKUP($F17,'Reference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H17" s="203" t="e">
        <f t="shared" si="1"/>
        <v>#N/A</v>
      </c>
      <c r="AI17" s="190" t="e">
        <f>IF(I17="","",
I17*VLOOKUP($F17,'Reference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J17" s="190" t="e">
        <f>IF(J17="","",
J17*VLOOKUP($F17,'Reference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K17" s="190" t="e">
        <f>IF(K17="","",
K17*VLOOKUP($F17,'Reference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L17" s="190" t="e">
        <f>IF(L17="","",
L17*VLOOKUP($F17,'Reference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M17" s="190" t="e">
        <f>IF(M17="","",
M17*VLOOKUP($F17,'Reference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N17" s="190" t="e">
        <f>IF(N17="","",
N17*VLOOKUP($F17,'Reference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O17" s="190" t="e">
        <f>IF(O17="","",
O17*VLOOKUP($F17,'Reference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P17" s="190" t="e">
        <f>IF(P17="","",
P17*VLOOKUP($F17,'Reference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Q17" s="190" t="e">
        <f>IF(Q17="","",
Q17*VLOOKUP($F17,'Reference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R17" s="190" t="e">
        <f>IF(R17="","",
R17*VLOOKUP($F17,'Reference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S17" s="190" t="e">
        <f>IF(S17="","",
S17*VLOOKUP($F17,'Reference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T17" s="190" t="e">
        <f>IF(T17="","",
T17*VLOOKUP($F17,'Reference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U17" s="203" t="e">
        <f t="shared" si="2"/>
        <v>#N/A</v>
      </c>
      <c r="AV17" s="190" t="e">
        <f>IF(I17="","",
I17*(VLOOKUP($F17,'Reference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AW17" s="190" t="e">
        <f>IF(J17="","",
J17*(VLOOKUP($F17,'Reference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AX17" s="190" t="e">
        <f>IF(K17="","",
K17*(VLOOKUP($F17,'Reference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AY17" s="190" t="e">
        <f>IF(L17="","",
L17*(VLOOKUP($F17,'Reference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AZ17" s="190" t="e">
        <f>IF(M17="","",
M17*(VLOOKUP($F17,'Reference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A17" s="190" t="e">
        <f>IF(N17="","",
N17*(VLOOKUP($F17,'Reference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B17" s="190" t="e">
        <f>IF(O17="","",
O17*(VLOOKUP($F17,'Reference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C17" s="190" t="e">
        <f>IF(P17="","",
P17*(VLOOKUP($F17,'Reference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D17" s="190" t="e">
        <f>IF(Q17="","",
Q17*(VLOOKUP($F17,'Reference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E17" s="190" t="e">
        <f>IF(R17="","",
R17*(VLOOKUP($F17,'Reference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F17" s="190" t="e">
        <f>IF(S17="","",
S17*(VLOOKUP($F17,'Reference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G17" s="190" t="e">
        <f>IF(T17="","",
T17*(VLOOKUP($F17,'Reference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H17" s="203" t="e">
        <f t="shared" si="3"/>
        <v>#N/A</v>
      </c>
    </row>
    <row r="18" spans="2:60" ht="17.100000000000001" customHeight="1" x14ac:dyDescent="0.3">
      <c r="B18" s="742"/>
      <c r="C18" s="778" t="s">
        <v>21</v>
      </c>
      <c r="D18" s="779"/>
      <c r="E18" s="126"/>
      <c r="F18" s="127" t="s">
        <v>26</v>
      </c>
      <c r="G18" s="127"/>
      <c r="H18" s="204" t="str">
        <f t="shared" ref="H18:H27" si="4">IF($F18="","","t")</f>
        <v>t</v>
      </c>
      <c r="I18" s="147">
        <v>10</v>
      </c>
      <c r="J18" s="129">
        <v>10</v>
      </c>
      <c r="K18" s="129">
        <v>10</v>
      </c>
      <c r="L18" s="129">
        <v>10</v>
      </c>
      <c r="M18" s="129">
        <v>10</v>
      </c>
      <c r="N18" s="129">
        <v>10</v>
      </c>
      <c r="O18" s="129">
        <v>10</v>
      </c>
      <c r="P18" s="129">
        <v>10</v>
      </c>
      <c r="Q18" s="129">
        <v>10</v>
      </c>
      <c r="R18" s="129">
        <v>10</v>
      </c>
      <c r="S18" s="129">
        <v>10</v>
      </c>
      <c r="T18" s="278">
        <v>10</v>
      </c>
      <c r="U18" s="205">
        <f t="shared" si="0"/>
        <v>120</v>
      </c>
      <c r="V18" s="206" t="e">
        <f>IF(I18="","",
I18*VLOOKUP($F18,'Reference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W18" s="207" t="e">
        <f>IF(J18="","",
J18*VLOOKUP($F18,'Reference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X18" s="207" t="e">
        <f>IF(K18="","",
K18*VLOOKUP($F18,'Reference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Y18" s="207" t="e">
        <f>IF(L18="","",
L18*VLOOKUP($F18,'Reference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Z18" s="207" t="e">
        <f>IF(M18="","",
M18*VLOOKUP($F18,'Reference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A18" s="207" t="e">
        <f>IF(N18="","",
N18*VLOOKUP($F18,'Reference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B18" s="207" t="e">
        <f>IF(O18="","",
O18*VLOOKUP($F18,'Reference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C18" s="207" t="e">
        <f>IF(P18="","",
P18*VLOOKUP($F18,'Reference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D18" s="207" t="e">
        <f>IF(Q18="","",
Q18*VLOOKUP($F18,'Reference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E18" s="207" t="e">
        <f>IF(R18="","",
R18*VLOOKUP($F18,'Reference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F18" s="207" t="e">
        <f>IF(S18="","",
S18*VLOOKUP($F18,'Reference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G18" s="220" t="e">
        <f>IF(T18="","",
T18*VLOOKUP($F18,'Reference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H18" s="209" t="e">
        <f t="shared" si="1"/>
        <v>#N/A</v>
      </c>
      <c r="AI18" s="206" t="e">
        <f>IF(I18="","",
I18*VLOOKUP($F18,'Reference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J18" s="207" t="e">
        <f>IF(J18="","",
J18*VLOOKUP($F18,'Reference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K18" s="207" t="e">
        <f>IF(K18="","",
K18*VLOOKUP($F18,'Reference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L18" s="207" t="e">
        <f>IF(L18="","",
L18*VLOOKUP($F18,'Reference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M18" s="207" t="e">
        <f>IF(M18="","",
M18*VLOOKUP($F18,'Reference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N18" s="207" t="e">
        <f>IF(N18="","",
N18*VLOOKUP($F18,'Reference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O18" s="207" t="e">
        <f>IF(O18="","",
O18*VLOOKUP($F18,'Reference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P18" s="207" t="e">
        <f>IF(P18="","",
P18*VLOOKUP($F18,'Reference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Q18" s="207" t="e">
        <f>IF(Q18="","",
Q18*VLOOKUP($F18,'Reference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R18" s="207" t="e">
        <f>IF(R18="","",
R18*VLOOKUP($F18,'Reference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S18" s="207" t="e">
        <f>IF(S18="","",
S18*VLOOKUP($F18,'Reference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T18" s="220" t="e">
        <f>IF(T18="","",
T18*VLOOKUP($F18,'Reference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U18" s="209" t="e">
        <f t="shared" si="2"/>
        <v>#N/A</v>
      </c>
      <c r="AV18" s="206" t="e">
        <f>IF(I18="","",
I18*VLOOKUP($F18,'Reference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AW18" s="207" t="e">
        <f>IF(J18="","",
J18*VLOOKUP($F18,'Reference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AX18" s="207" t="e">
        <f>IF(K18="","",
K18*VLOOKUP($F18,'Reference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AY18" s="207" t="e">
        <f>IF(L18="","",
L18*VLOOKUP($F18,'Reference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AZ18" s="207" t="e">
        <f>IF(M18="","",
M18*VLOOKUP($F18,'Reference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A18" s="207" t="e">
        <f>IF(N18="","",
N18*VLOOKUP($F18,'Reference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B18" s="207" t="e">
        <f>IF(O18="","",
O18*VLOOKUP($F18,'Reference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C18" s="207" t="e">
        <f>IF(P18="","",
P18*VLOOKUP($F18,'Reference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D18" s="207" t="e">
        <f>IF(Q18="","",
Q18*VLOOKUP($F18,'Reference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E18" s="207" t="e">
        <f>IF(R18="","",
R18*VLOOKUP($F18,'Reference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F18" s="207" t="e">
        <f>IF(S18="","",
S18*VLOOKUP($F18,'Reference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G18" s="220" t="e">
        <f>IF(T18="","",
T18*VLOOKUP($F18,'Reference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H18" s="209" t="e">
        <f t="shared" si="3"/>
        <v>#N/A</v>
      </c>
    </row>
    <row r="19" spans="2:60" ht="17.100000000000001" customHeight="1" x14ac:dyDescent="0.3">
      <c r="B19" s="742"/>
      <c r="C19" s="780"/>
      <c r="D19" s="781"/>
      <c r="E19" s="111"/>
      <c r="F19" s="112" t="s">
        <v>27</v>
      </c>
      <c r="G19" s="112"/>
      <c r="H19" s="188" t="str">
        <f t="shared" si="4"/>
        <v>t</v>
      </c>
      <c r="I19" s="139">
        <v>10</v>
      </c>
      <c r="J19" s="118">
        <v>10</v>
      </c>
      <c r="K19" s="118">
        <v>10</v>
      </c>
      <c r="L19" s="118">
        <v>10</v>
      </c>
      <c r="M19" s="118">
        <v>10</v>
      </c>
      <c r="N19" s="118">
        <v>10</v>
      </c>
      <c r="O19" s="118">
        <v>10</v>
      </c>
      <c r="P19" s="118">
        <v>10</v>
      </c>
      <c r="Q19" s="118">
        <v>10</v>
      </c>
      <c r="R19" s="118">
        <v>10</v>
      </c>
      <c r="S19" s="118">
        <v>10</v>
      </c>
      <c r="T19" s="279">
        <v>10</v>
      </c>
      <c r="U19" s="189">
        <f t="shared" si="0"/>
        <v>120</v>
      </c>
      <c r="V19" s="212" t="e">
        <f>IF(I19="","",
I19*VLOOKUP($F19,'Reference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W19" s="197" t="e">
        <f>IF(J19="","",
J19*VLOOKUP($F19,'Reference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X19" s="197" t="e">
        <f>IF(K19="","",
K19*VLOOKUP($F19,'Reference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Y19" s="197" t="e">
        <f>IF(L19="","",
L19*VLOOKUP($F19,'Reference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Z19" s="197" t="e">
        <f>IF(M19="","",
M19*VLOOKUP($F19,'Reference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A19" s="197" t="e">
        <f>IF(N19="","",
N19*VLOOKUP($F19,'Reference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B19" s="197" t="e">
        <f>IF(O19="","",
O19*VLOOKUP($F19,'Reference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C19" s="197" t="e">
        <f>IF(P19="","",
P19*VLOOKUP($F19,'Reference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D19" s="197" t="e">
        <f>IF(Q19="","",
Q19*VLOOKUP($F19,'Reference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E19" s="197" t="e">
        <f>IF(R19="","",
R19*VLOOKUP($F19,'Reference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F19" s="197" t="e">
        <f>IF(S19="","",
S19*VLOOKUP($F19,'Reference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G19" s="222" t="e">
        <f>IF(T19="","",
T19*VLOOKUP($F19,'Reference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H19" s="193" t="e">
        <f t="shared" si="1"/>
        <v>#N/A</v>
      </c>
      <c r="AI19" s="212" t="e">
        <f>IF(I19="","",
I19*VLOOKUP($F19,'Reference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J19" s="197" t="e">
        <f>IF(J19="","",
J19*VLOOKUP($F19,'Reference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K19" s="197" t="e">
        <f>IF(K19="","",
K19*VLOOKUP($F19,'Reference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L19" s="197" t="e">
        <f>IF(L19="","",
L19*VLOOKUP($F19,'Reference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M19" s="197" t="e">
        <f>IF(M19="","",
M19*VLOOKUP($F19,'Reference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N19" s="197" t="e">
        <f>IF(N19="","",
N19*VLOOKUP($F19,'Reference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O19" s="197" t="e">
        <f>IF(O19="","",
O19*VLOOKUP($F19,'Reference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P19" s="197" t="e">
        <f>IF(P19="","",
P19*VLOOKUP($F19,'Reference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Q19" s="197" t="e">
        <f>IF(Q19="","",
Q19*VLOOKUP($F19,'Reference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R19" s="197" t="e">
        <f>IF(R19="","",
R19*VLOOKUP($F19,'Reference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S19" s="197" t="e">
        <f>IF(S19="","",
S19*VLOOKUP($F19,'Reference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T19" s="222" t="e">
        <f>IF(T19="","",
T19*VLOOKUP($F19,'Reference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U19" s="193" t="e">
        <f t="shared" si="2"/>
        <v>#N/A</v>
      </c>
      <c r="AV19" s="212" t="e">
        <f>IF(I19="","",
I19*VLOOKUP($F19,'Reference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AW19" s="197" t="e">
        <f>IF(J19="","",
J19*VLOOKUP($F19,'Reference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AX19" s="197" t="e">
        <f>IF(K19="","",
K19*VLOOKUP($F19,'Reference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AY19" s="197" t="e">
        <f>IF(L19="","",
L19*VLOOKUP($F19,'Reference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AZ19" s="197" t="e">
        <f>IF(M19="","",
M19*VLOOKUP($F19,'Reference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A19" s="197" t="e">
        <f>IF(N19="","",
N19*VLOOKUP($F19,'Reference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B19" s="197" t="e">
        <f>IF(O19="","",
O19*VLOOKUP($F19,'Reference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C19" s="197" t="e">
        <f>IF(P19="","",
P19*VLOOKUP($F19,'Reference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D19" s="197" t="e">
        <f>IF(Q19="","",
Q19*VLOOKUP($F19,'Reference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E19" s="197" t="e">
        <f>IF(R19="","",
R19*VLOOKUP($F19,'Reference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F19" s="197" t="e">
        <f>IF(S19="","",
S19*VLOOKUP($F19,'Reference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G19" s="222" t="e">
        <f>IF(T19="","",
T19*VLOOKUP($F19,'Reference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H19" s="193" t="e">
        <f t="shared" si="3"/>
        <v>#N/A</v>
      </c>
    </row>
    <row r="20" spans="2:60" ht="17.100000000000001" customHeight="1" x14ac:dyDescent="0.3">
      <c r="B20" s="742"/>
      <c r="C20" s="780"/>
      <c r="D20" s="781"/>
      <c r="E20" s="111"/>
      <c r="F20" s="112" t="s">
        <v>25</v>
      </c>
      <c r="G20" s="112"/>
      <c r="H20" s="188" t="str">
        <f t="shared" si="4"/>
        <v>t</v>
      </c>
      <c r="I20" s="139">
        <v>10</v>
      </c>
      <c r="J20" s="118">
        <v>10</v>
      </c>
      <c r="K20" s="118">
        <v>10</v>
      </c>
      <c r="L20" s="118">
        <v>10</v>
      </c>
      <c r="M20" s="118">
        <v>10</v>
      </c>
      <c r="N20" s="118">
        <v>10</v>
      </c>
      <c r="O20" s="118">
        <v>10</v>
      </c>
      <c r="P20" s="118">
        <v>10</v>
      </c>
      <c r="Q20" s="118">
        <v>10</v>
      </c>
      <c r="R20" s="118">
        <v>10</v>
      </c>
      <c r="S20" s="118">
        <v>10</v>
      </c>
      <c r="T20" s="279">
        <v>10</v>
      </c>
      <c r="U20" s="189">
        <f t="shared" si="0"/>
        <v>120</v>
      </c>
      <c r="V20" s="212" t="e">
        <f>IF(I20="","",
I20*VLOOKUP($F20,'Reference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W20" s="197" t="e">
        <f>IF(J20="","",
J20*VLOOKUP($F20,'Reference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X20" s="197" t="e">
        <f>IF(K20="","",
K20*VLOOKUP($F20,'Reference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Y20" s="197" t="e">
        <f>IF(L20="","",
L20*VLOOKUP($F20,'Reference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Z20" s="197" t="e">
        <f>IF(M20="","",
M20*VLOOKUP($F20,'Reference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A20" s="197" t="e">
        <f>IF(N20="","",
N20*VLOOKUP($F20,'Reference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B20" s="197" t="e">
        <f>IF(O20="","",
O20*VLOOKUP($F20,'Reference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C20" s="197" t="e">
        <f>IF(P20="","",
P20*VLOOKUP($F20,'Reference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D20" s="197" t="e">
        <f>IF(Q20="","",
Q20*VLOOKUP($F20,'Reference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E20" s="197" t="e">
        <f>IF(R20="","",
R20*VLOOKUP($F20,'Reference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F20" s="197" t="e">
        <f>IF(S20="","",
S20*VLOOKUP($F20,'Reference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G20" s="222" t="e">
        <f>IF(T20="","",
T20*VLOOKUP($F20,'Reference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H20" s="193" t="e">
        <f t="shared" si="1"/>
        <v>#N/A</v>
      </c>
      <c r="AI20" s="212" t="e">
        <f>IF(I20="","",
I20*VLOOKUP($F20,'Reference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J20" s="197" t="e">
        <f>IF(J20="","",
J20*VLOOKUP($F20,'Reference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K20" s="197" t="e">
        <f>IF(K20="","",
K20*VLOOKUP($F20,'Reference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L20" s="197" t="e">
        <f>IF(L20="","",
L20*VLOOKUP($F20,'Reference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M20" s="197" t="e">
        <f>IF(M20="","",
M20*VLOOKUP($F20,'Reference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N20" s="197" t="e">
        <f>IF(N20="","",
N20*VLOOKUP($F20,'Reference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O20" s="197" t="e">
        <f>IF(O20="","",
O20*VLOOKUP($F20,'Reference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P20" s="197" t="e">
        <f>IF(P20="","",
P20*VLOOKUP($F20,'Reference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Q20" s="197" t="e">
        <f>IF(Q20="","",
Q20*VLOOKUP($F20,'Reference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R20" s="197" t="e">
        <f>IF(R20="","",
R20*VLOOKUP($F20,'Reference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S20" s="197" t="e">
        <f>IF(S20="","",
S20*VLOOKUP($F20,'Reference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T20" s="222" t="e">
        <f>IF(T20="","",
T20*VLOOKUP($F20,'Reference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U20" s="193" t="e">
        <f t="shared" si="2"/>
        <v>#N/A</v>
      </c>
      <c r="AV20" s="212" t="e">
        <f>IF(I20="","",
I20*VLOOKUP($F20,'Reference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AW20" s="197" t="e">
        <f>IF(J20="","",
J20*VLOOKUP($F20,'Reference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AX20" s="197" t="e">
        <f>IF(K20="","",
K20*VLOOKUP($F20,'Reference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AY20" s="197" t="e">
        <f>IF(L20="","",
L20*VLOOKUP($F20,'Reference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AZ20" s="197" t="e">
        <f>IF(M20="","",
M20*VLOOKUP($F20,'Reference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A20" s="197" t="e">
        <f>IF(N20="","",
N20*VLOOKUP($F20,'Reference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B20" s="197" t="e">
        <f>IF(O20="","",
O20*VLOOKUP($F20,'Reference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C20" s="197" t="e">
        <f>IF(P20="","",
P20*VLOOKUP($F20,'Reference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D20" s="197" t="e">
        <f>IF(Q20="","",
Q20*VLOOKUP($F20,'Reference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E20" s="197" t="e">
        <f>IF(R20="","",
R20*VLOOKUP($F20,'Reference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F20" s="197" t="e">
        <f>IF(S20="","",
S20*VLOOKUP($F20,'Reference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G20" s="222" t="e">
        <f>IF(T20="","",
T20*VLOOKUP($F20,'Reference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H20" s="193" t="e">
        <f t="shared" si="3"/>
        <v>#N/A</v>
      </c>
    </row>
    <row r="21" spans="2:60" ht="17.100000000000001" customHeight="1" x14ac:dyDescent="0.3">
      <c r="B21" s="742"/>
      <c r="C21" s="780"/>
      <c r="D21" s="781"/>
      <c r="E21" s="111"/>
      <c r="F21" s="112" t="s">
        <v>26</v>
      </c>
      <c r="G21" s="112"/>
      <c r="H21" s="188" t="str">
        <f t="shared" si="4"/>
        <v>t</v>
      </c>
      <c r="I21" s="139">
        <v>10</v>
      </c>
      <c r="J21" s="118">
        <v>10</v>
      </c>
      <c r="K21" s="118">
        <v>10</v>
      </c>
      <c r="L21" s="118">
        <v>10</v>
      </c>
      <c r="M21" s="118">
        <v>10</v>
      </c>
      <c r="N21" s="118">
        <v>10</v>
      </c>
      <c r="O21" s="118">
        <v>10</v>
      </c>
      <c r="P21" s="118">
        <v>10</v>
      </c>
      <c r="Q21" s="118">
        <v>10</v>
      </c>
      <c r="R21" s="118">
        <v>10</v>
      </c>
      <c r="S21" s="118">
        <v>10</v>
      </c>
      <c r="T21" s="279">
        <v>10</v>
      </c>
      <c r="U21" s="189">
        <f t="shared" si="0"/>
        <v>120</v>
      </c>
      <c r="V21" s="212" t="e">
        <f>IF(I21="","",
I21*VLOOKUP($F21,'Reference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W21" s="197" t="e">
        <f>IF(J21="","",
J21*VLOOKUP($F21,'Reference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X21" s="197" t="e">
        <f>IF(K21="","",
K21*VLOOKUP($F21,'Reference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Y21" s="197" t="e">
        <f>IF(L21="","",
L21*VLOOKUP($F21,'Reference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Z21" s="197" t="e">
        <f>IF(M21="","",
M21*VLOOKUP($F21,'Reference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A21" s="197" t="e">
        <f>IF(N21="","",
N21*VLOOKUP($F21,'Reference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B21" s="197" t="e">
        <f>IF(O21="","",
O21*VLOOKUP($F21,'Reference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C21" s="197" t="e">
        <f>IF(P21="","",
P21*VLOOKUP($F21,'Reference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D21" s="197" t="e">
        <f>IF(Q21="","",
Q21*VLOOKUP($F21,'Reference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E21" s="197" t="e">
        <f>IF(R21="","",
R21*VLOOKUP($F21,'Reference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F21" s="197" t="e">
        <f>IF(S21="","",
S21*VLOOKUP($F21,'Reference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G21" s="222" t="e">
        <f>IF(T21="","",
T21*VLOOKUP($F21,'Reference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H21" s="193" t="e">
        <f t="shared" si="1"/>
        <v>#N/A</v>
      </c>
      <c r="AI21" s="212" t="e">
        <f>IF(I21="","",
I21*VLOOKUP($F21,'Reference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J21" s="197" t="e">
        <f>IF(J21="","",
J21*VLOOKUP($F21,'Reference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K21" s="197" t="e">
        <f>IF(K21="","",
K21*VLOOKUP($F21,'Reference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L21" s="197" t="e">
        <f>IF(L21="","",
L21*VLOOKUP($F21,'Reference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M21" s="197" t="e">
        <f>IF(M21="","",
M21*VLOOKUP($F21,'Reference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N21" s="197" t="e">
        <f>IF(N21="","",
N21*VLOOKUP($F21,'Reference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O21" s="197" t="e">
        <f>IF(O21="","",
O21*VLOOKUP($F21,'Reference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P21" s="197" t="e">
        <f>IF(P21="","",
P21*VLOOKUP($F21,'Reference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Q21" s="197" t="e">
        <f>IF(Q21="","",
Q21*VLOOKUP($F21,'Reference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R21" s="197" t="e">
        <f>IF(R21="","",
R21*VLOOKUP($F21,'Reference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S21" s="197" t="e">
        <f>IF(S21="","",
S21*VLOOKUP($F21,'Reference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T21" s="222" t="e">
        <f>IF(T21="","",
T21*VLOOKUP($F21,'Reference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U21" s="193" t="e">
        <f t="shared" si="2"/>
        <v>#N/A</v>
      </c>
      <c r="AV21" s="212" t="e">
        <f>IF(I21="","",
I21*VLOOKUP($F21,'Reference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AW21" s="197" t="e">
        <f>IF(J21="","",
J21*VLOOKUP($F21,'Reference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AX21" s="197" t="e">
        <f>IF(K21="","",
K21*VLOOKUP($F21,'Reference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AY21" s="197" t="e">
        <f>IF(L21="","",
L21*VLOOKUP($F21,'Reference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AZ21" s="197" t="e">
        <f>IF(M21="","",
M21*VLOOKUP($F21,'Reference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A21" s="197" t="e">
        <f>IF(N21="","",
N21*VLOOKUP($F21,'Reference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B21" s="197" t="e">
        <f>IF(O21="","",
O21*VLOOKUP($F21,'Reference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C21" s="197" t="e">
        <f>IF(P21="","",
P21*VLOOKUP($F21,'Reference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D21" s="197" t="e">
        <f>IF(Q21="","",
Q21*VLOOKUP($F21,'Reference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E21" s="197" t="e">
        <f>IF(R21="","",
R21*VLOOKUP($F21,'Reference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F21" s="197" t="e">
        <f>IF(S21="","",
S21*VLOOKUP($F21,'Reference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G21" s="222" t="e">
        <f>IF(T21="","",
T21*VLOOKUP($F21,'Reference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H21" s="193" t="e">
        <f t="shared" si="3"/>
        <v>#N/A</v>
      </c>
    </row>
    <row r="22" spans="2:60" ht="17.100000000000001" customHeight="1" x14ac:dyDescent="0.3">
      <c r="B22" s="742"/>
      <c r="C22" s="780"/>
      <c r="D22" s="781"/>
      <c r="E22" s="111"/>
      <c r="F22" s="112" t="s">
        <v>30</v>
      </c>
      <c r="G22" s="112"/>
      <c r="H22" s="188" t="str">
        <f t="shared" si="4"/>
        <v>t</v>
      </c>
      <c r="I22" s="139">
        <v>10</v>
      </c>
      <c r="J22" s="118">
        <v>10</v>
      </c>
      <c r="K22" s="118">
        <v>10</v>
      </c>
      <c r="L22" s="118">
        <v>10</v>
      </c>
      <c r="M22" s="118">
        <v>10</v>
      </c>
      <c r="N22" s="118">
        <v>10</v>
      </c>
      <c r="O22" s="118">
        <v>10</v>
      </c>
      <c r="P22" s="118">
        <v>10</v>
      </c>
      <c r="Q22" s="118">
        <v>10</v>
      </c>
      <c r="R22" s="118">
        <v>10</v>
      </c>
      <c r="S22" s="118">
        <v>10</v>
      </c>
      <c r="T22" s="279">
        <v>10</v>
      </c>
      <c r="U22" s="189">
        <f t="shared" si="0"/>
        <v>120</v>
      </c>
      <c r="V22" s="212" t="e">
        <f>IF(I22="","",
I22*VLOOKUP($F22,'Reference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W22" s="197" t="e">
        <f>IF(J22="","",
J22*VLOOKUP($F22,'Reference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X22" s="197" t="e">
        <f>IF(K22="","",
K22*VLOOKUP($F22,'Reference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Y22" s="197" t="e">
        <f>IF(L22="","",
L22*VLOOKUP($F22,'Reference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Z22" s="197" t="e">
        <f>IF(M22="","",
M22*VLOOKUP($F22,'Reference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A22" s="197" t="e">
        <f>IF(N22="","",
N22*VLOOKUP($F22,'Reference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B22" s="197" t="e">
        <f>IF(O22="","",
O22*VLOOKUP($F22,'Reference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C22" s="197" t="e">
        <f>IF(P22="","",
P22*VLOOKUP($F22,'Reference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D22" s="197" t="e">
        <f>IF(Q22="","",
Q22*VLOOKUP($F22,'Reference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E22" s="197" t="e">
        <f>IF(R22="","",
R22*VLOOKUP($F22,'Reference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F22" s="197" t="e">
        <f>IF(S22="","",
S22*VLOOKUP($F22,'Reference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G22" s="222" t="e">
        <f>IF(T22="","",
T22*VLOOKUP($F22,'Reference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H22" s="193" t="e">
        <f t="shared" si="1"/>
        <v>#N/A</v>
      </c>
      <c r="AI22" s="212" t="e">
        <f>IF(I22="","",
I22*VLOOKUP($F22,'Reference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J22" s="197" t="e">
        <f>IF(J22="","",
J22*VLOOKUP($F22,'Reference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K22" s="197" t="e">
        <f>IF(K22="","",
K22*VLOOKUP($F22,'Reference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L22" s="197" t="e">
        <f>IF(L22="","",
L22*VLOOKUP($F22,'Reference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M22" s="197" t="e">
        <f>IF(M22="","",
M22*VLOOKUP($F22,'Reference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N22" s="197" t="e">
        <f>IF(N22="","",
N22*VLOOKUP($F22,'Reference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O22" s="197" t="e">
        <f>IF(O22="","",
O22*VLOOKUP($F22,'Reference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P22" s="197" t="e">
        <f>IF(P22="","",
P22*VLOOKUP($F22,'Reference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Q22" s="197" t="e">
        <f>IF(Q22="","",
Q22*VLOOKUP($F22,'Reference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R22" s="197" t="e">
        <f>IF(R22="","",
R22*VLOOKUP($F22,'Reference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S22" s="197" t="e">
        <f>IF(S22="","",
S22*VLOOKUP($F22,'Reference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T22" s="222" t="e">
        <f>IF(T22="","",
T22*VLOOKUP($F22,'Reference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U22" s="193" t="e">
        <f t="shared" si="2"/>
        <v>#N/A</v>
      </c>
      <c r="AV22" s="212" t="e">
        <f>IF(I22="","",
I22*VLOOKUP($F22,'Reference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AW22" s="197" t="e">
        <f>IF(J22="","",
J22*VLOOKUP($F22,'Reference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AX22" s="197" t="e">
        <f>IF(K22="","",
K22*VLOOKUP($F22,'Reference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AY22" s="197" t="e">
        <f>IF(L22="","",
L22*VLOOKUP($F22,'Reference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AZ22" s="197" t="e">
        <f>IF(M22="","",
M22*VLOOKUP($F22,'Reference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A22" s="197" t="e">
        <f>IF(N22="","",
N22*VLOOKUP($F22,'Reference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B22" s="197" t="e">
        <f>IF(O22="","",
O22*VLOOKUP($F22,'Reference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C22" s="197" t="e">
        <f>IF(P22="","",
P22*VLOOKUP($F22,'Reference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D22" s="197" t="e">
        <f>IF(Q22="","",
Q22*VLOOKUP($F22,'Reference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E22" s="197" t="e">
        <f>IF(R22="","",
R22*VLOOKUP($F22,'Reference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F22" s="197" t="e">
        <f>IF(S22="","",
S22*VLOOKUP($F22,'Reference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G22" s="222" t="e">
        <f>IF(T22="","",
T22*VLOOKUP($F22,'Reference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H22" s="193" t="e">
        <f t="shared" si="3"/>
        <v>#N/A</v>
      </c>
    </row>
    <row r="23" spans="2:60" ht="17.100000000000001" customHeight="1" x14ac:dyDescent="0.3">
      <c r="B23" s="742"/>
      <c r="C23" s="780"/>
      <c r="D23" s="781"/>
      <c r="E23" s="111"/>
      <c r="F23" s="112" t="s">
        <v>33</v>
      </c>
      <c r="G23" s="112"/>
      <c r="H23" s="188" t="str">
        <f t="shared" si="4"/>
        <v>t</v>
      </c>
      <c r="I23" s="139">
        <v>10</v>
      </c>
      <c r="J23" s="118">
        <v>10</v>
      </c>
      <c r="K23" s="118">
        <v>10</v>
      </c>
      <c r="L23" s="118">
        <v>10</v>
      </c>
      <c r="M23" s="118">
        <v>10</v>
      </c>
      <c r="N23" s="118">
        <v>10</v>
      </c>
      <c r="O23" s="118">
        <v>10</v>
      </c>
      <c r="P23" s="118">
        <v>10</v>
      </c>
      <c r="Q23" s="118">
        <v>10</v>
      </c>
      <c r="R23" s="118">
        <v>10</v>
      </c>
      <c r="S23" s="118">
        <v>10</v>
      </c>
      <c r="T23" s="279">
        <v>10</v>
      </c>
      <c r="U23" s="189">
        <f t="shared" si="0"/>
        <v>120</v>
      </c>
      <c r="V23" s="212" t="e">
        <f>IF(I23="","",
I23*VLOOKUP($F23,'Reference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W23" s="197" t="e">
        <f>IF(J23="","",
J23*VLOOKUP($F23,'Reference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X23" s="197" t="e">
        <f>IF(K23="","",
K23*VLOOKUP($F23,'Reference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Y23" s="197" t="e">
        <f>IF(L23="","",
L23*VLOOKUP($F23,'Reference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Z23" s="197" t="e">
        <f>IF(M23="","",
M23*VLOOKUP($F23,'Reference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A23" s="197" t="e">
        <f>IF(N23="","",
N23*VLOOKUP($F23,'Reference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B23" s="197" t="e">
        <f>IF(O23="","",
O23*VLOOKUP($F23,'Reference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C23" s="197" t="e">
        <f>IF(P23="","",
P23*VLOOKUP($F23,'Reference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D23" s="197" t="e">
        <f>IF(Q23="","",
Q23*VLOOKUP($F23,'Reference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E23" s="197" t="e">
        <f>IF(R23="","",
R23*VLOOKUP($F23,'Reference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F23" s="197" t="e">
        <f>IF(S23="","",
S23*VLOOKUP($F23,'Reference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G23" s="222" t="e">
        <f>IF(T23="","",
T23*VLOOKUP($F23,'Reference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H23" s="193" t="e">
        <f t="shared" si="1"/>
        <v>#N/A</v>
      </c>
      <c r="AI23" s="212" t="e">
        <f>IF(I23="","",
I23*VLOOKUP($F23,'Reference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J23" s="197" t="e">
        <f>IF(J23="","",
J23*VLOOKUP($F23,'Reference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K23" s="197" t="e">
        <f>IF(K23="","",
K23*VLOOKUP($F23,'Reference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L23" s="197" t="e">
        <f>IF(L23="","",
L23*VLOOKUP($F23,'Reference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M23" s="197" t="e">
        <f>IF(M23="","",
M23*VLOOKUP($F23,'Reference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N23" s="197" t="e">
        <f>IF(N23="","",
N23*VLOOKUP($F23,'Reference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O23" s="197" t="e">
        <f>IF(O23="","",
O23*VLOOKUP($F23,'Reference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P23" s="197" t="e">
        <f>IF(P23="","",
P23*VLOOKUP($F23,'Reference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Q23" s="197" t="e">
        <f>IF(Q23="","",
Q23*VLOOKUP($F23,'Reference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R23" s="197" t="e">
        <f>IF(R23="","",
R23*VLOOKUP($F23,'Reference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S23" s="197" t="e">
        <f>IF(S23="","",
S23*VLOOKUP($F23,'Reference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T23" s="222" t="e">
        <f>IF(T23="","",
T23*VLOOKUP($F23,'Reference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U23" s="193" t="e">
        <f t="shared" si="2"/>
        <v>#N/A</v>
      </c>
      <c r="AV23" s="212" t="e">
        <f>IF(I23="","",
I23*VLOOKUP($F23,'Reference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AW23" s="197" t="e">
        <f>IF(J23="","",
J23*VLOOKUP($F23,'Reference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AX23" s="197" t="e">
        <f>IF(K23="","",
K23*VLOOKUP($F23,'Reference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AY23" s="197" t="e">
        <f>IF(L23="","",
L23*VLOOKUP($F23,'Reference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AZ23" s="197" t="e">
        <f>IF(M23="","",
M23*VLOOKUP($F23,'Reference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A23" s="197" t="e">
        <f>IF(N23="","",
N23*VLOOKUP($F23,'Reference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B23" s="197" t="e">
        <f>IF(O23="","",
O23*VLOOKUP($F23,'Reference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C23" s="197" t="e">
        <f>IF(P23="","",
P23*VLOOKUP($F23,'Reference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D23" s="197" t="e">
        <f>IF(Q23="","",
Q23*VLOOKUP($F23,'Reference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E23" s="197" t="e">
        <f>IF(R23="","",
R23*VLOOKUP($F23,'Reference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F23" s="197" t="e">
        <f>IF(S23="","",
S23*VLOOKUP($F23,'Reference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G23" s="222" t="e">
        <f>IF(T23="","",
T23*VLOOKUP($F23,'Reference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H23" s="193" t="e">
        <f t="shared" si="3"/>
        <v>#N/A</v>
      </c>
    </row>
    <row r="24" spans="2:60" ht="17.100000000000001" customHeight="1" x14ac:dyDescent="0.3">
      <c r="B24" s="742"/>
      <c r="C24" s="780"/>
      <c r="D24" s="781"/>
      <c r="E24" s="116"/>
      <c r="F24" s="117" t="s">
        <v>24</v>
      </c>
      <c r="G24" s="117"/>
      <c r="H24" s="194" t="str">
        <f t="shared" si="4"/>
        <v>t</v>
      </c>
      <c r="I24" s="139">
        <v>10</v>
      </c>
      <c r="J24" s="118">
        <v>10</v>
      </c>
      <c r="K24" s="118">
        <v>10</v>
      </c>
      <c r="L24" s="118">
        <v>10</v>
      </c>
      <c r="M24" s="118">
        <v>10</v>
      </c>
      <c r="N24" s="118">
        <v>10</v>
      </c>
      <c r="O24" s="118">
        <v>10</v>
      </c>
      <c r="P24" s="118">
        <v>10</v>
      </c>
      <c r="Q24" s="118">
        <v>10</v>
      </c>
      <c r="R24" s="118">
        <v>10</v>
      </c>
      <c r="S24" s="118">
        <v>10</v>
      </c>
      <c r="T24" s="279">
        <v>10</v>
      </c>
      <c r="U24" s="195">
        <f t="shared" si="0"/>
        <v>120</v>
      </c>
      <c r="V24" s="212" t="e">
        <f>IF(I24="","",
I24*VLOOKUP($F24,'Reference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W24" s="197" t="e">
        <f>IF(J24="","",
J24*VLOOKUP($F24,'Reference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X24" s="197" t="e">
        <f>IF(K24="","",
K24*VLOOKUP($F24,'Reference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Y24" s="197" t="e">
        <f>IF(L24="","",
L24*VLOOKUP($F24,'Reference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Z24" s="197" t="e">
        <f>IF(M24="","",
M24*VLOOKUP($F24,'Reference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A24" s="197" t="e">
        <f>IF(N24="","",
N24*VLOOKUP($F24,'Reference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B24" s="197" t="e">
        <f>IF(O24="","",
O24*VLOOKUP($F24,'Reference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C24" s="197" t="e">
        <f>IF(P24="","",
P24*VLOOKUP($F24,'Reference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D24" s="197" t="e">
        <f>IF(Q24="","",
Q24*VLOOKUP($F24,'Reference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E24" s="197" t="e">
        <f>IF(R24="","",
R24*VLOOKUP($F24,'Reference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F24" s="197" t="e">
        <f>IF(S24="","",
S24*VLOOKUP($F24,'Reference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G24" s="222" t="e">
        <f>IF(T24="","",
T24*VLOOKUP($F24,'Reference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H24" s="199" t="e">
        <f t="shared" si="1"/>
        <v>#N/A</v>
      </c>
      <c r="AI24" s="212" t="e">
        <f>IF(I24="","",
I24*VLOOKUP($F24,'Reference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J24" s="197" t="e">
        <f>IF(J24="","",
J24*VLOOKUP($F24,'Reference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K24" s="197" t="e">
        <f>IF(K24="","",
K24*VLOOKUP($F24,'Reference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L24" s="197" t="e">
        <f>IF(L24="","",
L24*VLOOKUP($F24,'Reference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M24" s="197" t="e">
        <f>IF(M24="","",
M24*VLOOKUP($F24,'Reference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N24" s="197" t="e">
        <f>IF(N24="","",
N24*VLOOKUP($F24,'Reference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O24" s="197" t="e">
        <f>IF(O24="","",
O24*VLOOKUP($F24,'Reference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P24" s="197" t="e">
        <f>IF(P24="","",
P24*VLOOKUP($F24,'Reference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Q24" s="197" t="e">
        <f>IF(Q24="","",
Q24*VLOOKUP($F24,'Reference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R24" s="197" t="e">
        <f>IF(R24="","",
R24*VLOOKUP($F24,'Reference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S24" s="197" t="e">
        <f>IF(S24="","",
S24*VLOOKUP($F24,'Reference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T24" s="222" t="e">
        <f>IF(T24="","",
T24*VLOOKUP($F24,'Reference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U24" s="199" t="e">
        <f t="shared" si="2"/>
        <v>#N/A</v>
      </c>
      <c r="AV24" s="212" t="e">
        <f>IF(I24="","",
I24*VLOOKUP($F24,'Reference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AW24" s="197" t="e">
        <f>IF(J24="","",
J24*VLOOKUP($F24,'Reference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AX24" s="197" t="e">
        <f>IF(K24="","",
K24*VLOOKUP($F24,'Reference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AY24" s="197" t="e">
        <f>IF(L24="","",
L24*VLOOKUP($F24,'Reference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AZ24" s="197" t="e">
        <f>IF(M24="","",
M24*VLOOKUP($F24,'Reference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A24" s="197" t="e">
        <f>IF(N24="","",
N24*VLOOKUP($F24,'Reference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B24" s="197" t="e">
        <f>IF(O24="","",
O24*VLOOKUP($F24,'Reference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C24" s="197" t="e">
        <f>IF(P24="","",
P24*VLOOKUP($F24,'Reference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D24" s="197" t="e">
        <f>IF(Q24="","",
Q24*VLOOKUP($F24,'Reference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E24" s="197" t="e">
        <f>IF(R24="","",
R24*VLOOKUP($F24,'Reference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F24" s="197" t="e">
        <f>IF(S24="","",
S24*VLOOKUP($F24,'Reference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G24" s="222" t="e">
        <f>IF(T24="","",
T24*VLOOKUP($F24,'Reference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H24" s="199" t="e">
        <f t="shared" si="3"/>
        <v>#N/A</v>
      </c>
    </row>
    <row r="25" spans="2:60" ht="17.100000000000001" customHeight="1" x14ac:dyDescent="0.3">
      <c r="B25" s="742"/>
      <c r="C25" s="780"/>
      <c r="D25" s="781"/>
      <c r="E25" s="116"/>
      <c r="F25" s="117" t="s">
        <v>28</v>
      </c>
      <c r="G25" s="117"/>
      <c r="H25" s="194" t="str">
        <f t="shared" si="4"/>
        <v>t</v>
      </c>
      <c r="I25" s="139">
        <v>10</v>
      </c>
      <c r="J25" s="118">
        <v>10</v>
      </c>
      <c r="K25" s="118">
        <v>10</v>
      </c>
      <c r="L25" s="118">
        <v>10</v>
      </c>
      <c r="M25" s="118">
        <v>10</v>
      </c>
      <c r="N25" s="118">
        <v>10</v>
      </c>
      <c r="O25" s="118">
        <v>10</v>
      </c>
      <c r="P25" s="118">
        <v>10</v>
      </c>
      <c r="Q25" s="118">
        <v>10</v>
      </c>
      <c r="R25" s="118">
        <v>10</v>
      </c>
      <c r="S25" s="118">
        <v>10</v>
      </c>
      <c r="T25" s="279">
        <v>10</v>
      </c>
      <c r="U25" s="195">
        <f t="shared" si="0"/>
        <v>120</v>
      </c>
      <c r="V25" s="212" t="e">
        <f>IF(I25="","",
I25*VLOOKUP($F25,'Reference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W25" s="197" t="e">
        <f>IF(J25="","",
J25*VLOOKUP($F25,'Reference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X25" s="197" t="e">
        <f>IF(K25="","",
K25*VLOOKUP($F25,'Reference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Y25" s="197" t="e">
        <f>IF(L25="","",
L25*VLOOKUP($F25,'Reference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Z25" s="197" t="e">
        <f>IF(M25="","",
M25*VLOOKUP($F25,'Reference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A25" s="197" t="e">
        <f>IF(N25="","",
N25*VLOOKUP($F25,'Reference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B25" s="197" t="e">
        <f>IF(O25="","",
O25*VLOOKUP($F25,'Reference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C25" s="197" t="e">
        <f>IF(P25="","",
P25*VLOOKUP($F25,'Reference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D25" s="197" t="e">
        <f>IF(Q25="","",
Q25*VLOOKUP($F25,'Reference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E25" s="197" t="e">
        <f>IF(R25="","",
R25*VLOOKUP($F25,'Reference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F25" s="197" t="e">
        <f>IF(S25="","",
S25*VLOOKUP($F25,'Reference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G25" s="222" t="e">
        <f>IF(T25="","",
T25*VLOOKUP($F25,'Reference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H25" s="199" t="e">
        <f t="shared" si="1"/>
        <v>#N/A</v>
      </c>
      <c r="AI25" s="212" t="e">
        <f>IF(I25="","",
I25*VLOOKUP($F25,'Reference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J25" s="197" t="e">
        <f>IF(J25="","",
J25*VLOOKUP($F25,'Reference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K25" s="197" t="e">
        <f>IF(K25="","",
K25*VLOOKUP($F25,'Reference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L25" s="197" t="e">
        <f>IF(L25="","",
L25*VLOOKUP($F25,'Reference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M25" s="197" t="e">
        <f>IF(M25="","",
M25*VLOOKUP($F25,'Reference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N25" s="197" t="e">
        <f>IF(N25="","",
N25*VLOOKUP($F25,'Reference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O25" s="197" t="e">
        <f>IF(O25="","",
O25*VLOOKUP($F25,'Reference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P25" s="197" t="e">
        <f>IF(P25="","",
P25*VLOOKUP($F25,'Reference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Q25" s="197" t="e">
        <f>IF(Q25="","",
Q25*VLOOKUP($F25,'Reference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R25" s="197" t="e">
        <f>IF(R25="","",
R25*VLOOKUP($F25,'Reference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S25" s="197" t="e">
        <f>IF(S25="","",
S25*VLOOKUP($F25,'Reference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T25" s="222" t="e">
        <f>IF(T25="","",
T25*VLOOKUP($F25,'Reference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U25" s="199" t="e">
        <f t="shared" si="2"/>
        <v>#N/A</v>
      </c>
      <c r="AV25" s="212" t="e">
        <f>IF(I25="","",
I25*VLOOKUP($F25,'Reference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AW25" s="197" t="e">
        <f>IF(J25="","",
J25*VLOOKUP($F25,'Reference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AX25" s="197" t="e">
        <f>IF(K25="","",
K25*VLOOKUP($F25,'Reference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AY25" s="197" t="e">
        <f>IF(L25="","",
L25*VLOOKUP($F25,'Reference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AZ25" s="197" t="e">
        <f>IF(M25="","",
M25*VLOOKUP($F25,'Reference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A25" s="197" t="e">
        <f>IF(N25="","",
N25*VLOOKUP($F25,'Reference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B25" s="197" t="e">
        <f>IF(O25="","",
O25*VLOOKUP($F25,'Reference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C25" s="197" t="e">
        <f>IF(P25="","",
P25*VLOOKUP($F25,'Reference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D25" s="197" t="e">
        <f>IF(Q25="","",
Q25*VLOOKUP($F25,'Reference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E25" s="197" t="e">
        <f>IF(R25="","",
R25*VLOOKUP($F25,'Reference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F25" s="197" t="e">
        <f>IF(S25="","",
S25*VLOOKUP($F25,'Reference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G25" s="222" t="e">
        <f>IF(T25="","",
T25*VLOOKUP($F25,'Reference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H25" s="199" t="e">
        <f t="shared" si="3"/>
        <v>#N/A</v>
      </c>
    </row>
    <row r="26" spans="2:60" ht="17.100000000000001" customHeight="1" x14ac:dyDescent="0.3">
      <c r="B26" s="742"/>
      <c r="C26" s="780"/>
      <c r="D26" s="781"/>
      <c r="E26" s="116"/>
      <c r="F26" s="117" t="s">
        <v>27</v>
      </c>
      <c r="G26" s="117"/>
      <c r="H26" s="194" t="str">
        <f t="shared" si="4"/>
        <v>t</v>
      </c>
      <c r="I26" s="139">
        <v>10</v>
      </c>
      <c r="J26" s="118">
        <v>10</v>
      </c>
      <c r="K26" s="118">
        <v>10</v>
      </c>
      <c r="L26" s="118">
        <v>10</v>
      </c>
      <c r="M26" s="118">
        <v>10</v>
      </c>
      <c r="N26" s="118">
        <v>10</v>
      </c>
      <c r="O26" s="118">
        <v>10</v>
      </c>
      <c r="P26" s="118">
        <v>10</v>
      </c>
      <c r="Q26" s="118">
        <v>10</v>
      </c>
      <c r="R26" s="118">
        <v>10</v>
      </c>
      <c r="S26" s="118">
        <v>10</v>
      </c>
      <c r="T26" s="279">
        <v>10</v>
      </c>
      <c r="U26" s="195">
        <f t="shared" si="0"/>
        <v>120</v>
      </c>
      <c r="V26" s="212" t="e">
        <f>IF(I26="","",
I26*VLOOKUP($F26,'Reference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W26" s="197" t="e">
        <f>IF(J26="","",
J26*VLOOKUP($F26,'Reference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X26" s="197" t="e">
        <f>IF(K26="","",
K26*VLOOKUP($F26,'Reference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Y26" s="197" t="e">
        <f>IF(L26="","",
L26*VLOOKUP($F26,'Reference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Z26" s="197" t="e">
        <f>IF(M26="","",
M26*VLOOKUP($F26,'Reference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A26" s="197" t="e">
        <f>IF(N26="","",
N26*VLOOKUP($F26,'Reference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B26" s="197" t="e">
        <f>IF(O26="","",
O26*VLOOKUP($F26,'Reference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C26" s="197" t="e">
        <f>IF(P26="","",
P26*VLOOKUP($F26,'Reference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D26" s="197" t="e">
        <f>IF(Q26="","",
Q26*VLOOKUP($F26,'Reference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E26" s="197" t="e">
        <f>IF(R26="","",
R26*VLOOKUP($F26,'Reference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F26" s="197" t="e">
        <f>IF(S26="","",
S26*VLOOKUP($F26,'Reference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G26" s="222" t="e">
        <f>IF(T26="","",
T26*VLOOKUP($F26,'Reference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H26" s="199" t="e">
        <f t="shared" si="1"/>
        <v>#N/A</v>
      </c>
      <c r="AI26" s="212" t="e">
        <f>IF(I26="","",
I26*VLOOKUP($F26,'Reference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J26" s="197" t="e">
        <f>IF(J26="","",
J26*VLOOKUP($F26,'Reference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K26" s="197" t="e">
        <f>IF(K26="","",
K26*VLOOKUP($F26,'Reference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L26" s="197" t="e">
        <f>IF(L26="","",
L26*VLOOKUP($F26,'Reference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M26" s="197" t="e">
        <f>IF(M26="","",
M26*VLOOKUP($F26,'Reference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N26" s="197" t="e">
        <f>IF(N26="","",
N26*VLOOKUP($F26,'Reference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O26" s="197" t="e">
        <f>IF(O26="","",
O26*VLOOKUP($F26,'Reference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P26" s="197" t="e">
        <f>IF(P26="","",
P26*VLOOKUP($F26,'Reference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Q26" s="197" t="e">
        <f>IF(Q26="","",
Q26*VLOOKUP($F26,'Reference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R26" s="197" t="e">
        <f>IF(R26="","",
R26*VLOOKUP($F26,'Reference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S26" s="197" t="e">
        <f>IF(S26="","",
S26*VLOOKUP($F26,'Reference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T26" s="222" t="e">
        <f>IF(T26="","",
T26*VLOOKUP($F26,'Reference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U26" s="199" t="e">
        <f t="shared" si="2"/>
        <v>#N/A</v>
      </c>
      <c r="AV26" s="212" t="e">
        <f>IF(I26="","",
I26*VLOOKUP($F26,'Reference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AW26" s="197" t="e">
        <f>IF(J26="","",
J26*VLOOKUP($F26,'Reference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AX26" s="197" t="e">
        <f>IF(K26="","",
K26*VLOOKUP($F26,'Reference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AY26" s="197" t="e">
        <f>IF(L26="","",
L26*VLOOKUP($F26,'Reference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AZ26" s="197" t="e">
        <f>IF(M26="","",
M26*VLOOKUP($F26,'Reference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A26" s="197" t="e">
        <f>IF(N26="","",
N26*VLOOKUP($F26,'Reference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B26" s="197" t="e">
        <f>IF(O26="","",
O26*VLOOKUP($F26,'Reference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C26" s="197" t="e">
        <f>IF(P26="","",
P26*VLOOKUP($F26,'Reference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D26" s="197" t="e">
        <f>IF(Q26="","",
Q26*VLOOKUP($F26,'Reference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E26" s="197" t="e">
        <f>IF(R26="","",
R26*VLOOKUP($F26,'Reference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F26" s="197" t="e">
        <f>IF(S26="","",
S26*VLOOKUP($F26,'Reference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G26" s="222" t="e">
        <f>IF(T26="","",
T26*VLOOKUP($F26,'Reference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H26" s="199" t="e">
        <f t="shared" si="3"/>
        <v>#N/A</v>
      </c>
    </row>
    <row r="27" spans="2:60" ht="17.100000000000001" customHeight="1" thickBot="1" x14ac:dyDescent="0.35">
      <c r="B27" s="742"/>
      <c r="C27" s="782"/>
      <c r="D27" s="783"/>
      <c r="E27" s="121"/>
      <c r="F27" s="122" t="s">
        <v>25</v>
      </c>
      <c r="G27" s="122"/>
      <c r="H27" s="200" t="str">
        <f t="shared" si="4"/>
        <v>t</v>
      </c>
      <c r="I27" s="280">
        <v>10</v>
      </c>
      <c r="J27" s="175">
        <v>10</v>
      </c>
      <c r="K27" s="175">
        <v>10</v>
      </c>
      <c r="L27" s="175">
        <v>10</v>
      </c>
      <c r="M27" s="175">
        <v>10</v>
      </c>
      <c r="N27" s="175">
        <v>10</v>
      </c>
      <c r="O27" s="175">
        <v>10</v>
      </c>
      <c r="P27" s="175">
        <v>10</v>
      </c>
      <c r="Q27" s="175">
        <v>10</v>
      </c>
      <c r="R27" s="175">
        <v>10</v>
      </c>
      <c r="S27" s="175">
        <v>10</v>
      </c>
      <c r="T27" s="281">
        <v>10</v>
      </c>
      <c r="U27" s="201">
        <f t="shared" si="0"/>
        <v>120</v>
      </c>
      <c r="V27" s="236" t="e">
        <f>IF(I27="","",
I27*VLOOKUP($F27,'Reference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W27" s="237" t="e">
        <f>IF(J27="","",
J27*VLOOKUP($F27,'Reference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X27" s="237" t="e">
        <f>IF(K27="","",
K27*VLOOKUP($F27,'Reference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Y27" s="237" t="e">
        <f>IF(L27="","",
L27*VLOOKUP($F27,'Reference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Z27" s="237" t="e">
        <f>IF(M27="","",
M27*VLOOKUP($F27,'Reference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A27" s="237" t="e">
        <f>IF(N27="","",
N27*VLOOKUP($F27,'Reference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B27" s="237" t="e">
        <f>IF(O27="","",
O27*VLOOKUP($F27,'Reference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C27" s="237" t="e">
        <f>IF(P27="","",
P27*VLOOKUP($F27,'Reference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D27" s="237" t="e">
        <f>IF(Q27="","",
Q27*VLOOKUP($F27,'Reference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E27" s="237" t="e">
        <f>IF(R27="","",
R27*VLOOKUP($F27,'Reference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F27" s="237" t="e">
        <f>IF(S27="","",
S27*VLOOKUP($F27,'Reference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G27" s="282" t="e">
        <f>IF(T27="","",
T27*VLOOKUP($F27,'Reference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H27" s="199" t="e">
        <f t="shared" si="1"/>
        <v>#N/A</v>
      </c>
      <c r="AI27" s="236" t="e">
        <f>IF(I27="","",
I27*VLOOKUP($F27,'Reference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J27" s="237" t="e">
        <f>IF(J27="","",
J27*VLOOKUP($F27,'Reference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K27" s="237" t="e">
        <f>IF(K27="","",
K27*VLOOKUP($F27,'Reference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L27" s="237" t="e">
        <f>IF(L27="","",
L27*VLOOKUP($F27,'Reference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M27" s="237" t="e">
        <f>IF(M27="","",
M27*VLOOKUP($F27,'Reference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N27" s="237" t="e">
        <f>IF(N27="","",
N27*VLOOKUP($F27,'Reference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O27" s="237" t="e">
        <f>IF(O27="","",
O27*VLOOKUP($F27,'Reference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P27" s="237" t="e">
        <f>IF(P27="","",
P27*VLOOKUP($F27,'Reference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Q27" s="237" t="e">
        <f>IF(Q27="","",
Q27*VLOOKUP($F27,'Reference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R27" s="237" t="e">
        <f>IF(R27="","",
R27*VLOOKUP($F27,'Reference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S27" s="237" t="e">
        <f>IF(S27="","",
S27*VLOOKUP($F27,'Reference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T27" s="282" t="e">
        <f>IF(T27="","",
T27*VLOOKUP($F27,'Reference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U27" s="215" t="e">
        <f t="shared" si="2"/>
        <v>#N/A</v>
      </c>
      <c r="AV27" s="236" t="e">
        <f>IF(I27="","",
I27*VLOOKUP($F27,'Reference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AW27" s="237" t="e">
        <f>IF(J27="","",
J27*VLOOKUP($F27,'Reference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AX27" s="237" t="e">
        <f>IF(K27="","",
K27*VLOOKUP($F27,'Reference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AY27" s="237" t="e">
        <f>IF(L27="","",
L27*VLOOKUP($F27,'Reference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AZ27" s="237" t="e">
        <f>IF(M27="","",
M27*VLOOKUP($F27,'Reference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A27" s="237" t="e">
        <f>IF(N27="","",
N27*VLOOKUP($F27,'Reference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B27" s="237" t="e">
        <f>IF(O27="","",
O27*VLOOKUP($F27,'Reference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C27" s="237" t="e">
        <f>IF(P27="","",
P27*VLOOKUP($F27,'Reference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D27" s="237" t="e">
        <f>IF(Q27="","",
Q27*VLOOKUP($F27,'Reference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E27" s="237" t="e">
        <f>IF(R27="","",
R27*VLOOKUP($F27,'Reference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F27" s="237" t="e">
        <f>IF(S27="","",
S27*VLOOKUP($F27,'Reference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G27" s="282" t="e">
        <f>IF(T27="","",
T27*VLOOKUP($F27,'Reference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H27" s="215" t="e">
        <f t="shared" si="3"/>
        <v>#N/A</v>
      </c>
    </row>
    <row r="28" spans="2:60" ht="17.100000000000001" customHeight="1" x14ac:dyDescent="0.3">
      <c r="B28" s="742"/>
      <c r="C28" s="760" t="s">
        <v>62</v>
      </c>
      <c r="D28" s="763" t="s">
        <v>1</v>
      </c>
      <c r="E28" s="764"/>
      <c r="F28" s="764"/>
      <c r="G28" s="764"/>
      <c r="H28" s="784"/>
      <c r="I28" s="730" t="s">
        <v>40</v>
      </c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9"/>
      <c r="V28" s="730" t="s">
        <v>78</v>
      </c>
      <c r="W28" s="727"/>
      <c r="X28" s="727"/>
      <c r="Y28" s="727"/>
      <c r="Z28" s="727"/>
      <c r="AA28" s="727"/>
      <c r="AB28" s="727"/>
      <c r="AC28" s="727"/>
      <c r="AD28" s="727"/>
      <c r="AE28" s="727"/>
      <c r="AF28" s="727"/>
      <c r="AG28" s="727"/>
      <c r="AH28" s="729"/>
      <c r="AI28" s="730" t="s">
        <v>84</v>
      </c>
      <c r="AJ28" s="727"/>
      <c r="AK28" s="727"/>
      <c r="AL28" s="727"/>
      <c r="AM28" s="727"/>
      <c r="AN28" s="727"/>
      <c r="AO28" s="727"/>
      <c r="AP28" s="727"/>
      <c r="AQ28" s="727"/>
      <c r="AR28" s="727"/>
      <c r="AS28" s="727"/>
      <c r="AT28" s="727"/>
      <c r="AU28" s="728"/>
      <c r="AV28" s="772" t="s">
        <v>79</v>
      </c>
      <c r="AW28" s="773"/>
      <c r="AX28" s="773"/>
      <c r="AY28" s="773"/>
      <c r="AZ28" s="773"/>
      <c r="BA28" s="773"/>
      <c r="BB28" s="773"/>
      <c r="BC28" s="773"/>
      <c r="BD28" s="773"/>
      <c r="BE28" s="773"/>
      <c r="BF28" s="773"/>
      <c r="BG28" s="773"/>
      <c r="BH28" s="774"/>
    </row>
    <row r="29" spans="2:60" ht="17.100000000000001" customHeight="1" thickBot="1" x14ac:dyDescent="0.35">
      <c r="B29" s="742"/>
      <c r="C29" s="761"/>
      <c r="D29" s="44" t="s">
        <v>71</v>
      </c>
      <c r="E29" s="41" t="s">
        <v>69</v>
      </c>
      <c r="F29" s="5" t="s">
        <v>72</v>
      </c>
      <c r="G29" s="5" t="s">
        <v>75</v>
      </c>
      <c r="H29" s="6" t="s">
        <v>2</v>
      </c>
      <c r="I29" s="7" t="s">
        <v>3</v>
      </c>
      <c r="J29" s="8" t="s">
        <v>4</v>
      </c>
      <c r="K29" s="8" t="s">
        <v>5</v>
      </c>
      <c r="L29" s="8" t="s">
        <v>6</v>
      </c>
      <c r="M29" s="8" t="s">
        <v>7</v>
      </c>
      <c r="N29" s="8" t="s">
        <v>8</v>
      </c>
      <c r="O29" s="8" t="s">
        <v>9</v>
      </c>
      <c r="P29" s="8" t="s">
        <v>10</v>
      </c>
      <c r="Q29" s="8" t="s">
        <v>11</v>
      </c>
      <c r="R29" s="8" t="s">
        <v>12</v>
      </c>
      <c r="S29" s="8" t="s">
        <v>13</v>
      </c>
      <c r="T29" s="9" t="s">
        <v>14</v>
      </c>
      <c r="U29" s="10" t="s">
        <v>15</v>
      </c>
      <c r="V29" s="241" t="s">
        <v>3</v>
      </c>
      <c r="W29" s="8" t="s">
        <v>4</v>
      </c>
      <c r="X29" s="8" t="s">
        <v>5</v>
      </c>
      <c r="Y29" s="8" t="s">
        <v>6</v>
      </c>
      <c r="Z29" s="8" t="s">
        <v>7</v>
      </c>
      <c r="AA29" s="8" t="s">
        <v>8</v>
      </c>
      <c r="AB29" s="8" t="s">
        <v>9</v>
      </c>
      <c r="AC29" s="8" t="s">
        <v>10</v>
      </c>
      <c r="AD29" s="8" t="s">
        <v>11</v>
      </c>
      <c r="AE29" s="8" t="s">
        <v>12</v>
      </c>
      <c r="AF29" s="8" t="s">
        <v>13</v>
      </c>
      <c r="AG29" s="45" t="s">
        <v>14</v>
      </c>
      <c r="AH29" s="242" t="s">
        <v>15</v>
      </c>
      <c r="AI29" s="241" t="s">
        <v>3</v>
      </c>
      <c r="AJ29" s="8" t="s">
        <v>4</v>
      </c>
      <c r="AK29" s="8" t="s">
        <v>5</v>
      </c>
      <c r="AL29" s="8" t="s">
        <v>6</v>
      </c>
      <c r="AM29" s="8" t="s">
        <v>7</v>
      </c>
      <c r="AN29" s="8" t="s">
        <v>8</v>
      </c>
      <c r="AO29" s="8" t="s">
        <v>9</v>
      </c>
      <c r="AP29" s="8" t="s">
        <v>10</v>
      </c>
      <c r="AQ29" s="8" t="s">
        <v>11</v>
      </c>
      <c r="AR29" s="8" t="s">
        <v>12</v>
      </c>
      <c r="AS29" s="8" t="s">
        <v>13</v>
      </c>
      <c r="AT29" s="45" t="s">
        <v>14</v>
      </c>
      <c r="AU29" s="10" t="s">
        <v>15</v>
      </c>
      <c r="AV29" s="241" t="s">
        <v>3</v>
      </c>
      <c r="AW29" s="8" t="s">
        <v>4</v>
      </c>
      <c r="AX29" s="8" t="s">
        <v>5</v>
      </c>
      <c r="AY29" s="8" t="s">
        <v>6</v>
      </c>
      <c r="AZ29" s="8" t="s">
        <v>7</v>
      </c>
      <c r="BA29" s="8" t="s">
        <v>8</v>
      </c>
      <c r="BB29" s="8" t="s">
        <v>9</v>
      </c>
      <c r="BC29" s="8" t="s">
        <v>10</v>
      </c>
      <c r="BD29" s="8" t="s">
        <v>11</v>
      </c>
      <c r="BE29" s="8" t="s">
        <v>12</v>
      </c>
      <c r="BF29" s="8" t="s">
        <v>13</v>
      </c>
      <c r="BG29" s="45" t="s">
        <v>14</v>
      </c>
      <c r="BH29" s="10" t="s">
        <v>15</v>
      </c>
    </row>
    <row r="30" spans="2:60" ht="17.100000000000001" customHeight="1" thickTop="1" x14ac:dyDescent="0.3">
      <c r="B30" s="742"/>
      <c r="C30" s="761"/>
      <c r="D30" s="755" t="s">
        <v>63</v>
      </c>
      <c r="E30" s="133"/>
      <c r="F30" s="134" t="s">
        <v>73</v>
      </c>
      <c r="G30" s="134" t="s">
        <v>74</v>
      </c>
      <c r="H30" s="216" t="str">
        <f>IF($E30="","","톤")</f>
        <v/>
      </c>
      <c r="I30" s="135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7"/>
      <c r="U30" s="195">
        <f t="shared" si="0"/>
        <v>0</v>
      </c>
      <c r="V30" s="212" t="str">
        <f>IF(I30="","",
I30*VLOOKUP($G30,#REF!,COLUMN(#REF!)-COLUMN(#REF!)+1,0))</f>
        <v/>
      </c>
      <c r="W30" s="217" t="str">
        <f>IF(J30="","",
J30*VLOOKUP($G30,#REF!,COLUMN(#REF!)-COLUMN(#REF!)+1,0))</f>
        <v/>
      </c>
      <c r="X30" s="217" t="str">
        <f>IF(K30="","",
K30*VLOOKUP($G30,#REF!,COLUMN(#REF!)-COLUMN(#REF!)+1,0))</f>
        <v/>
      </c>
      <c r="Y30" s="217" t="str">
        <f>IF(L30="","",
L30*VLOOKUP($G30,#REF!,COLUMN(#REF!)-COLUMN(#REF!)+1,0))</f>
        <v/>
      </c>
      <c r="Z30" s="217" t="str">
        <f>IF(M30="","",
M30*VLOOKUP($G30,#REF!,COLUMN(#REF!)-COLUMN(#REF!)+1,0))</f>
        <v/>
      </c>
      <c r="AA30" s="217" t="str">
        <f>IF(N30="","",
N30*VLOOKUP($G30,#REF!,COLUMN(#REF!)-COLUMN(#REF!)+1,0))</f>
        <v/>
      </c>
      <c r="AB30" s="217" t="str">
        <f>IF(O30="","",
O30*VLOOKUP($G30,#REF!,COLUMN(#REF!)-COLUMN(#REF!)+1,0))</f>
        <v/>
      </c>
      <c r="AC30" s="217" t="str">
        <f>IF(P30="","",
P30*VLOOKUP($G30,#REF!,COLUMN(#REF!)-COLUMN(#REF!)+1,0))</f>
        <v/>
      </c>
      <c r="AD30" s="217" t="str">
        <f>IF(Q30="","",
Q30*VLOOKUP($G30,#REF!,COLUMN(#REF!)-COLUMN(#REF!)+1,0))</f>
        <v/>
      </c>
      <c r="AE30" s="217" t="str">
        <f>IF(R30="","",
R30*VLOOKUP($G30,#REF!,COLUMN(#REF!)-COLUMN(#REF!)+1,0))</f>
        <v/>
      </c>
      <c r="AF30" s="217" t="str">
        <f>IF(S30="","",
S30*VLOOKUP($G30,#REF!,COLUMN(#REF!)-COLUMN(#REF!)+1,0))</f>
        <v/>
      </c>
      <c r="AG30" s="218" t="str">
        <f>IF(T30="","",
T30*VLOOKUP($G30,#REF!,COLUMN(#REF!)-COLUMN(#REF!)+1,0))</f>
        <v/>
      </c>
      <c r="AH30" s="219">
        <f>SUM(V30:AG30)</f>
        <v>0</v>
      </c>
      <c r="AI30" s="206" t="str">
        <f>IF(I30="","",
I30*(VLOOKUP($F30,#REF!,COLUMN(#REF!)-COLUMN(#REF!)+1,0)))</f>
        <v/>
      </c>
      <c r="AJ30" s="207" t="str">
        <f>IF(J30="","",
J30*(VLOOKUP($F30,#REF!,COLUMN(#REF!)-COLUMN(#REF!)+1,0)))</f>
        <v/>
      </c>
      <c r="AK30" s="207" t="str">
        <f>IF(K30="","",
K30*(VLOOKUP($F30,#REF!,COLUMN(#REF!)-COLUMN(#REF!)+1,0)))</f>
        <v/>
      </c>
      <c r="AL30" s="207" t="str">
        <f>IF(L30="","",
L30*(VLOOKUP($F30,#REF!,COLUMN(#REF!)-COLUMN(#REF!)+1,0)))</f>
        <v/>
      </c>
      <c r="AM30" s="207" t="str">
        <f>IF(M30="","",
M30*(VLOOKUP($F30,#REF!,COLUMN(#REF!)-COLUMN(#REF!)+1,0)))</f>
        <v/>
      </c>
      <c r="AN30" s="207" t="str">
        <f>IF(N30="","",
N30*(VLOOKUP($F30,#REF!,COLUMN(#REF!)-COLUMN(#REF!)+1,0)))</f>
        <v/>
      </c>
      <c r="AO30" s="207" t="str">
        <f>IF(O30="","",
O30*(VLOOKUP($F30,#REF!,COLUMN(#REF!)-COLUMN(#REF!)+1,0)))</f>
        <v/>
      </c>
      <c r="AP30" s="207" t="str">
        <f>IF(P30="","",
P30*(VLOOKUP($F30,#REF!,COLUMN(#REF!)-COLUMN(#REF!)+1,0)))</f>
        <v/>
      </c>
      <c r="AQ30" s="207" t="str">
        <f>IF(Q30="","",
Q30*(VLOOKUP($F30,#REF!,COLUMN(#REF!)-COLUMN(#REF!)+1,0)))</f>
        <v/>
      </c>
      <c r="AR30" s="207" t="str">
        <f>IF(R30="","",
R30*(VLOOKUP($F30,#REF!,COLUMN(#REF!)-COLUMN(#REF!)+1,0)))</f>
        <v/>
      </c>
      <c r="AS30" s="207" t="str">
        <f>IF(S30="","",
S30*(VLOOKUP($F30,#REF!,COLUMN(#REF!)-COLUMN(#REF!)+1,0)))</f>
        <v/>
      </c>
      <c r="AT30" s="220" t="str">
        <f>IF(T30="","",
T30*(VLOOKUP($F30,#REF!,COLUMN(#REF!)-COLUMN(#REF!)+1,0)))</f>
        <v/>
      </c>
      <c r="AU30" s="221">
        <f>SUM(AI30:AT30)</f>
        <v>0</v>
      </c>
      <c r="AV30" s="206" t="str">
        <f>IF(I30="","",
I30*(VLOOKUP($F30,#REF!,COLUMN(#REF!)-COLUMN(#REF!)+1,0)))</f>
        <v/>
      </c>
      <c r="AW30" s="207" t="str">
        <f>IF(J30="","",
J30*(VLOOKUP($F30,#REF!,COLUMN(#REF!)-COLUMN(#REF!)+1,0)))</f>
        <v/>
      </c>
      <c r="AX30" s="207" t="str">
        <f>IF(K30="","",
K30*(VLOOKUP($F30,#REF!,COLUMN(#REF!)-COLUMN(#REF!)+1,0)))</f>
        <v/>
      </c>
      <c r="AY30" s="207" t="str">
        <f>IF(L30="","",
L30*(VLOOKUP($F30,#REF!,COLUMN(#REF!)-COLUMN(#REF!)+1,0)))</f>
        <v/>
      </c>
      <c r="AZ30" s="207" t="str">
        <f>IF(M30="","",
M30*(VLOOKUP($F30,#REF!,COLUMN(#REF!)-COLUMN(#REF!)+1,0)))</f>
        <v/>
      </c>
      <c r="BA30" s="207" t="str">
        <f>IF(N30="","",
N30*(VLOOKUP($F30,#REF!,COLUMN(#REF!)-COLUMN(#REF!)+1,0)))</f>
        <v/>
      </c>
      <c r="BB30" s="207" t="str">
        <f>IF(O30="","",
O30*(VLOOKUP($F30,#REF!,COLUMN(#REF!)-COLUMN(#REF!)+1,0)))</f>
        <v/>
      </c>
      <c r="BC30" s="207" t="str">
        <f>IF(P30="","",
P30*(VLOOKUP($F30,#REF!,COLUMN(#REF!)-COLUMN(#REF!)+1,0)))</f>
        <v/>
      </c>
      <c r="BD30" s="207" t="str">
        <f>IF(Q30="","",
Q30*(VLOOKUP($F30,#REF!,COLUMN(#REF!)-COLUMN(#REF!)+1,0)))</f>
        <v/>
      </c>
      <c r="BE30" s="207" t="str">
        <f>IF(R30="","",
R30*(VLOOKUP($F30,#REF!,COLUMN(#REF!)-COLUMN(#REF!)+1,0)))</f>
        <v/>
      </c>
      <c r="BF30" s="207" t="str">
        <f>IF(S30="","",
S30*(VLOOKUP($F30,#REF!,COLUMN(#REF!)-COLUMN(#REF!)+1,0)))</f>
        <v/>
      </c>
      <c r="BG30" s="220" t="str">
        <f>IF(T30="","",
T30*(VLOOKUP($F30,#REF!,COLUMN(#REF!)-COLUMN(#REF!)+1,0)))</f>
        <v/>
      </c>
      <c r="BH30" s="221">
        <f>SUM(AV30:BG30)</f>
        <v>0</v>
      </c>
    </row>
    <row r="31" spans="2:60" ht="17.100000000000001" customHeight="1" x14ac:dyDescent="0.3">
      <c r="B31" s="742"/>
      <c r="C31" s="761"/>
      <c r="D31" s="755"/>
      <c r="E31" s="138"/>
      <c r="F31" s="117"/>
      <c r="G31" s="117"/>
      <c r="H31" s="194" t="str">
        <f t="shared" ref="H31:H39" si="5">IF($E31="","","톤")</f>
        <v/>
      </c>
      <c r="I31" s="13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40"/>
      <c r="U31" s="195">
        <f t="shared" si="0"/>
        <v>0</v>
      </c>
      <c r="V31" s="212" t="str">
        <f>IF(I31="","",
I31*VLOOKUP($G31,#REF!,COLUMN(#REF!)-COLUMN(#REF!)+1,0))</f>
        <v/>
      </c>
      <c r="W31" s="197" t="str">
        <f>IF(J31="","",
J31*VLOOKUP($G31,#REF!,COLUMN(#REF!)-COLUMN(#REF!)+1,0))</f>
        <v/>
      </c>
      <c r="X31" s="197" t="str">
        <f>IF(K31="","",
K31*VLOOKUP($G31,#REF!,COLUMN(#REF!)-COLUMN(#REF!)+1,0))</f>
        <v/>
      </c>
      <c r="Y31" s="197" t="str">
        <f>IF(L31="","",
L31*VLOOKUP($G31,#REF!,COLUMN(#REF!)-COLUMN(#REF!)+1,0))</f>
        <v/>
      </c>
      <c r="Z31" s="197" t="str">
        <f>IF(M31="","",
M31*VLOOKUP($G31,#REF!,COLUMN(#REF!)-COLUMN(#REF!)+1,0))</f>
        <v/>
      </c>
      <c r="AA31" s="197" t="str">
        <f>IF(N31="","",
N31*VLOOKUP($G31,#REF!,COLUMN(#REF!)-COLUMN(#REF!)+1,0))</f>
        <v/>
      </c>
      <c r="AB31" s="197" t="str">
        <f>IF(O31="","",
O31*VLOOKUP($G31,#REF!,COLUMN(#REF!)-COLUMN(#REF!)+1,0))</f>
        <v/>
      </c>
      <c r="AC31" s="197" t="str">
        <f>IF(P31="","",
P31*VLOOKUP($G31,#REF!,COLUMN(#REF!)-COLUMN(#REF!)+1,0))</f>
        <v/>
      </c>
      <c r="AD31" s="197" t="str">
        <f>IF(Q31="","",
Q31*VLOOKUP($G31,#REF!,COLUMN(#REF!)-COLUMN(#REF!)+1,0))</f>
        <v/>
      </c>
      <c r="AE31" s="197" t="str">
        <f>IF(R31="","",
R31*VLOOKUP($G31,#REF!,COLUMN(#REF!)-COLUMN(#REF!)+1,0))</f>
        <v/>
      </c>
      <c r="AF31" s="197" t="str">
        <f>IF(S31="","",
S31*VLOOKUP($G31,#REF!,COLUMN(#REF!)-COLUMN(#REF!)+1,0))</f>
        <v/>
      </c>
      <c r="AG31" s="222" t="str">
        <f>IF(T31="","",
T31*VLOOKUP($G31,#REF!,COLUMN(#REF!)-COLUMN(#REF!)+1,0))</f>
        <v/>
      </c>
      <c r="AH31" s="223">
        <f t="shared" ref="AH31:AH39" si="6">SUM(V31:AG31)</f>
        <v>0</v>
      </c>
      <c r="AI31" s="212" t="str">
        <f>IF(I31="","",
I31*(VLOOKUP($F31,#REF!,COLUMN(#REF!)-COLUMN(#REF!)+1,0)))</f>
        <v/>
      </c>
      <c r="AJ31" s="197" t="str">
        <f>IF(J31="","",
J31*(VLOOKUP($F31,#REF!,COLUMN(#REF!)-COLUMN(#REF!)+1,0)))</f>
        <v/>
      </c>
      <c r="AK31" s="197" t="str">
        <f>IF(K31="","",
K31*(VLOOKUP($F31,#REF!,COLUMN(#REF!)-COLUMN(#REF!)+1,0)))</f>
        <v/>
      </c>
      <c r="AL31" s="197" t="str">
        <f>IF(L31="","",
L31*(VLOOKUP($F31,#REF!,COLUMN(#REF!)-COLUMN(#REF!)+1,0)))</f>
        <v/>
      </c>
      <c r="AM31" s="197" t="str">
        <f>IF(M31="","",
M31*(VLOOKUP($F31,#REF!,COLUMN(#REF!)-COLUMN(#REF!)+1,0)))</f>
        <v/>
      </c>
      <c r="AN31" s="197" t="str">
        <f>IF(N31="","",
N31*(VLOOKUP($F31,#REF!,COLUMN(#REF!)-COLUMN(#REF!)+1,0)))</f>
        <v/>
      </c>
      <c r="AO31" s="197" t="str">
        <f>IF(O31="","",
O31*(VLOOKUP($F31,#REF!,COLUMN(#REF!)-COLUMN(#REF!)+1,0)))</f>
        <v/>
      </c>
      <c r="AP31" s="197" t="str">
        <f>IF(P31="","",
P31*(VLOOKUP($F31,#REF!,COLUMN(#REF!)-COLUMN(#REF!)+1,0)))</f>
        <v/>
      </c>
      <c r="AQ31" s="197" t="str">
        <f>IF(Q31="","",
Q31*(VLOOKUP($F31,#REF!,COLUMN(#REF!)-COLUMN(#REF!)+1,0)))</f>
        <v/>
      </c>
      <c r="AR31" s="197" t="str">
        <f>IF(R31="","",
R31*(VLOOKUP($F31,#REF!,COLUMN(#REF!)-COLUMN(#REF!)+1,0)))</f>
        <v/>
      </c>
      <c r="AS31" s="197" t="str">
        <f>IF(S31="","",
S31*(VLOOKUP($F31,#REF!,COLUMN(#REF!)-COLUMN(#REF!)+1,0)))</f>
        <v/>
      </c>
      <c r="AT31" s="222" t="str">
        <f>IF(T31="","",
T31*(VLOOKUP($F31,#REF!,COLUMN(#REF!)-COLUMN(#REF!)+1,0)))</f>
        <v/>
      </c>
      <c r="AU31" s="199">
        <f t="shared" ref="AU31:AU39" si="7">SUM(AI31:AT31)</f>
        <v>0</v>
      </c>
      <c r="AV31" s="212" t="str">
        <f>IF(I31="","",
I31*(VLOOKUP($F31,#REF!,COLUMN(#REF!)-COLUMN(#REF!)+1,0)))</f>
        <v/>
      </c>
      <c r="AW31" s="197" t="str">
        <f>IF(J31="","",
J31*(VLOOKUP($F31,#REF!,COLUMN(#REF!)-COLUMN(#REF!)+1,0)))</f>
        <v/>
      </c>
      <c r="AX31" s="197" t="str">
        <f>IF(K31="","",
K31*(VLOOKUP($F31,#REF!,COLUMN(#REF!)-COLUMN(#REF!)+1,0)))</f>
        <v/>
      </c>
      <c r="AY31" s="197" t="str">
        <f>IF(L31="","",
L31*(VLOOKUP($F31,#REF!,COLUMN(#REF!)-COLUMN(#REF!)+1,0)))</f>
        <v/>
      </c>
      <c r="AZ31" s="197" t="str">
        <f>IF(M31="","",
M31*(VLOOKUP($F31,#REF!,COLUMN(#REF!)-COLUMN(#REF!)+1,0)))</f>
        <v/>
      </c>
      <c r="BA31" s="197" t="str">
        <f>IF(N31="","",
N31*(VLOOKUP($F31,#REF!,COLUMN(#REF!)-COLUMN(#REF!)+1,0)))</f>
        <v/>
      </c>
      <c r="BB31" s="197" t="str">
        <f>IF(O31="","",
O31*(VLOOKUP($F31,#REF!,COLUMN(#REF!)-COLUMN(#REF!)+1,0)))</f>
        <v/>
      </c>
      <c r="BC31" s="197" t="str">
        <f>IF(P31="","",
P31*(VLOOKUP($F31,#REF!,COLUMN(#REF!)-COLUMN(#REF!)+1,0)))</f>
        <v/>
      </c>
      <c r="BD31" s="197" t="str">
        <f>IF(Q31="","",
Q31*(VLOOKUP($F31,#REF!,COLUMN(#REF!)-COLUMN(#REF!)+1,0)))</f>
        <v/>
      </c>
      <c r="BE31" s="197" t="str">
        <f>IF(R31="","",
R31*(VLOOKUP($F31,#REF!,COLUMN(#REF!)-COLUMN(#REF!)+1,0)))</f>
        <v/>
      </c>
      <c r="BF31" s="197" t="str">
        <f>IF(S31="","",
S31*(VLOOKUP($F31,#REF!,COLUMN(#REF!)-COLUMN(#REF!)+1,0)))</f>
        <v/>
      </c>
      <c r="BG31" s="222" t="str">
        <f>IF(T31="","",
T31*(VLOOKUP($F31,#REF!,COLUMN(#REF!)-COLUMN(#REF!)+1,0)))</f>
        <v/>
      </c>
      <c r="BH31" s="199">
        <f t="shared" ref="BH31:BH39" si="8">SUM(AV31:BG31)</f>
        <v>0</v>
      </c>
    </row>
    <row r="32" spans="2:60" ht="17.100000000000001" customHeight="1" x14ac:dyDescent="0.3">
      <c r="B32" s="742"/>
      <c r="C32" s="761"/>
      <c r="D32" s="755"/>
      <c r="E32" s="138"/>
      <c r="F32" s="117"/>
      <c r="G32" s="117"/>
      <c r="H32" s="194" t="str">
        <f t="shared" si="5"/>
        <v/>
      </c>
      <c r="I32" s="13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40"/>
      <c r="U32" s="195">
        <f t="shared" si="0"/>
        <v>0</v>
      </c>
      <c r="V32" s="212" t="str">
        <f>IF(I32="","",
I32*VLOOKUP($G32,#REF!,COLUMN(#REF!)-COLUMN(#REF!)+1,0))</f>
        <v/>
      </c>
      <c r="W32" s="197" t="str">
        <f>IF(J32="","",
J32*VLOOKUP($G32,#REF!,COLUMN(#REF!)-COLUMN(#REF!)+1,0))</f>
        <v/>
      </c>
      <c r="X32" s="197" t="str">
        <f>IF(K32="","",
K32*VLOOKUP($G32,#REF!,COLUMN(#REF!)-COLUMN(#REF!)+1,0))</f>
        <v/>
      </c>
      <c r="Y32" s="197" t="str">
        <f>IF(L32="","",
L32*VLOOKUP($G32,#REF!,COLUMN(#REF!)-COLUMN(#REF!)+1,0))</f>
        <v/>
      </c>
      <c r="Z32" s="197" t="str">
        <f>IF(M32="","",
M32*VLOOKUP($G32,#REF!,COLUMN(#REF!)-COLUMN(#REF!)+1,0))</f>
        <v/>
      </c>
      <c r="AA32" s="197" t="str">
        <f>IF(N32="","",
N32*VLOOKUP($G32,#REF!,COLUMN(#REF!)-COLUMN(#REF!)+1,0))</f>
        <v/>
      </c>
      <c r="AB32" s="197" t="str">
        <f>IF(O32="","",
O32*VLOOKUP($G32,#REF!,COLUMN(#REF!)-COLUMN(#REF!)+1,0))</f>
        <v/>
      </c>
      <c r="AC32" s="197" t="str">
        <f>IF(P32="","",
P32*VLOOKUP($G32,#REF!,COLUMN(#REF!)-COLUMN(#REF!)+1,0))</f>
        <v/>
      </c>
      <c r="AD32" s="197" t="str">
        <f>IF(Q32="","",
Q32*VLOOKUP($G32,#REF!,COLUMN(#REF!)-COLUMN(#REF!)+1,0))</f>
        <v/>
      </c>
      <c r="AE32" s="197" t="str">
        <f>IF(R32="","",
R32*VLOOKUP($G32,#REF!,COLUMN(#REF!)-COLUMN(#REF!)+1,0))</f>
        <v/>
      </c>
      <c r="AF32" s="197" t="str">
        <f>IF(S32="","",
S32*VLOOKUP($G32,#REF!,COLUMN(#REF!)-COLUMN(#REF!)+1,0))</f>
        <v/>
      </c>
      <c r="AG32" s="222" t="str">
        <f>IF(T32="","",
T32*VLOOKUP($G32,#REF!,COLUMN(#REF!)-COLUMN(#REF!)+1,0))</f>
        <v/>
      </c>
      <c r="AH32" s="223">
        <f t="shared" si="6"/>
        <v>0</v>
      </c>
      <c r="AI32" s="212" t="str">
        <f>IF(I32="","",
I32*(VLOOKUP($F32,#REF!,COLUMN(#REF!)-COLUMN(#REF!)+1,0)))</f>
        <v/>
      </c>
      <c r="AJ32" s="197" t="str">
        <f>IF(J32="","",
J32*(VLOOKUP($F32,#REF!,COLUMN(#REF!)-COLUMN(#REF!)+1,0)))</f>
        <v/>
      </c>
      <c r="AK32" s="197" t="str">
        <f>IF(K32="","",
K32*(VLOOKUP($F32,#REF!,COLUMN(#REF!)-COLUMN(#REF!)+1,0)))</f>
        <v/>
      </c>
      <c r="AL32" s="197" t="str">
        <f>IF(L32="","",
L32*(VLOOKUP($F32,#REF!,COLUMN(#REF!)-COLUMN(#REF!)+1,0)))</f>
        <v/>
      </c>
      <c r="AM32" s="197" t="str">
        <f>IF(M32="","",
M32*(VLOOKUP($F32,#REF!,COLUMN(#REF!)-COLUMN(#REF!)+1,0)))</f>
        <v/>
      </c>
      <c r="AN32" s="197" t="str">
        <f>IF(N32="","",
N32*(VLOOKUP($F32,#REF!,COLUMN(#REF!)-COLUMN(#REF!)+1,0)))</f>
        <v/>
      </c>
      <c r="AO32" s="197" t="str">
        <f>IF(O32="","",
O32*(VLOOKUP($F32,#REF!,COLUMN(#REF!)-COLUMN(#REF!)+1,0)))</f>
        <v/>
      </c>
      <c r="AP32" s="197" t="str">
        <f>IF(P32="","",
P32*(VLOOKUP($F32,#REF!,COLUMN(#REF!)-COLUMN(#REF!)+1,0)))</f>
        <v/>
      </c>
      <c r="AQ32" s="197" t="str">
        <f>IF(Q32="","",
Q32*(VLOOKUP($F32,#REF!,COLUMN(#REF!)-COLUMN(#REF!)+1,0)))</f>
        <v/>
      </c>
      <c r="AR32" s="197" t="str">
        <f>IF(R32="","",
R32*(VLOOKUP($F32,#REF!,COLUMN(#REF!)-COLUMN(#REF!)+1,0)))</f>
        <v/>
      </c>
      <c r="AS32" s="197" t="str">
        <f>IF(S32="","",
S32*(VLOOKUP($F32,#REF!,COLUMN(#REF!)-COLUMN(#REF!)+1,0)))</f>
        <v/>
      </c>
      <c r="AT32" s="222" t="str">
        <f>IF(T32="","",
T32*(VLOOKUP($F32,#REF!,COLUMN(#REF!)-COLUMN(#REF!)+1,0)))</f>
        <v/>
      </c>
      <c r="AU32" s="199">
        <f t="shared" si="7"/>
        <v>0</v>
      </c>
      <c r="AV32" s="212" t="str">
        <f>IF(I32="","",
I32*(VLOOKUP($F32,#REF!,COLUMN(#REF!)-COLUMN(#REF!)+1,0)))</f>
        <v/>
      </c>
      <c r="AW32" s="197" t="str">
        <f>IF(J32="","",
J32*(VLOOKUP($F32,#REF!,COLUMN(#REF!)-COLUMN(#REF!)+1,0)))</f>
        <v/>
      </c>
      <c r="AX32" s="197" t="str">
        <f>IF(K32="","",
K32*(VLOOKUP($F32,#REF!,COLUMN(#REF!)-COLUMN(#REF!)+1,0)))</f>
        <v/>
      </c>
      <c r="AY32" s="197" t="str">
        <f>IF(L32="","",
L32*(VLOOKUP($F32,#REF!,COLUMN(#REF!)-COLUMN(#REF!)+1,0)))</f>
        <v/>
      </c>
      <c r="AZ32" s="197" t="str">
        <f>IF(M32="","",
M32*(VLOOKUP($F32,#REF!,COLUMN(#REF!)-COLUMN(#REF!)+1,0)))</f>
        <v/>
      </c>
      <c r="BA32" s="197" t="str">
        <f>IF(N32="","",
N32*(VLOOKUP($F32,#REF!,COLUMN(#REF!)-COLUMN(#REF!)+1,0)))</f>
        <v/>
      </c>
      <c r="BB32" s="197" t="str">
        <f>IF(O32="","",
O32*(VLOOKUP($F32,#REF!,COLUMN(#REF!)-COLUMN(#REF!)+1,0)))</f>
        <v/>
      </c>
      <c r="BC32" s="197" t="str">
        <f>IF(P32="","",
P32*(VLOOKUP($F32,#REF!,COLUMN(#REF!)-COLUMN(#REF!)+1,0)))</f>
        <v/>
      </c>
      <c r="BD32" s="197" t="str">
        <f>IF(Q32="","",
Q32*(VLOOKUP($F32,#REF!,COLUMN(#REF!)-COLUMN(#REF!)+1,0)))</f>
        <v/>
      </c>
      <c r="BE32" s="197" t="str">
        <f>IF(R32="","",
R32*(VLOOKUP($F32,#REF!,COLUMN(#REF!)-COLUMN(#REF!)+1,0)))</f>
        <v/>
      </c>
      <c r="BF32" s="197" t="str">
        <f>IF(S32="","",
S32*(VLOOKUP($F32,#REF!,COLUMN(#REF!)-COLUMN(#REF!)+1,0)))</f>
        <v/>
      </c>
      <c r="BG32" s="222" t="str">
        <f>IF(T32="","",
T32*(VLOOKUP($F32,#REF!,COLUMN(#REF!)-COLUMN(#REF!)+1,0)))</f>
        <v/>
      </c>
      <c r="BH32" s="199">
        <f t="shared" si="8"/>
        <v>0</v>
      </c>
    </row>
    <row r="33" spans="2:60" ht="17.100000000000001" customHeight="1" x14ac:dyDescent="0.3">
      <c r="B33" s="742"/>
      <c r="C33" s="761"/>
      <c r="D33" s="755"/>
      <c r="E33" s="138"/>
      <c r="F33" s="117"/>
      <c r="G33" s="117"/>
      <c r="H33" s="194" t="str">
        <f t="shared" si="5"/>
        <v/>
      </c>
      <c r="I33" s="13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40"/>
      <c r="U33" s="195">
        <f t="shared" si="0"/>
        <v>0</v>
      </c>
      <c r="V33" s="212" t="str">
        <f>IF(I33="","",
I33*VLOOKUP($G33,#REF!,COLUMN(#REF!)-COLUMN(#REF!)+1,0))</f>
        <v/>
      </c>
      <c r="W33" s="197" t="str">
        <f>IF(J33="","",
J33*VLOOKUP($G33,#REF!,COLUMN(#REF!)-COLUMN(#REF!)+1,0))</f>
        <v/>
      </c>
      <c r="X33" s="197" t="str">
        <f>IF(K33="","",
K33*VLOOKUP($G33,#REF!,COLUMN(#REF!)-COLUMN(#REF!)+1,0))</f>
        <v/>
      </c>
      <c r="Y33" s="197" t="str">
        <f>IF(L33="","",
L33*VLOOKUP($G33,#REF!,COLUMN(#REF!)-COLUMN(#REF!)+1,0))</f>
        <v/>
      </c>
      <c r="Z33" s="197" t="str">
        <f>IF(M33="","",
M33*VLOOKUP($G33,#REF!,COLUMN(#REF!)-COLUMN(#REF!)+1,0))</f>
        <v/>
      </c>
      <c r="AA33" s="197" t="str">
        <f>IF(N33="","",
N33*VLOOKUP($G33,#REF!,COLUMN(#REF!)-COLUMN(#REF!)+1,0))</f>
        <v/>
      </c>
      <c r="AB33" s="197" t="str">
        <f>IF(O33="","",
O33*VLOOKUP($G33,#REF!,COLUMN(#REF!)-COLUMN(#REF!)+1,0))</f>
        <v/>
      </c>
      <c r="AC33" s="197" t="str">
        <f>IF(P33="","",
P33*VLOOKUP($G33,#REF!,COLUMN(#REF!)-COLUMN(#REF!)+1,0))</f>
        <v/>
      </c>
      <c r="AD33" s="197" t="str">
        <f>IF(Q33="","",
Q33*VLOOKUP($G33,#REF!,COLUMN(#REF!)-COLUMN(#REF!)+1,0))</f>
        <v/>
      </c>
      <c r="AE33" s="197" t="str">
        <f>IF(R33="","",
R33*VLOOKUP($G33,#REF!,COLUMN(#REF!)-COLUMN(#REF!)+1,0))</f>
        <v/>
      </c>
      <c r="AF33" s="197" t="str">
        <f>IF(S33="","",
S33*VLOOKUP($G33,#REF!,COLUMN(#REF!)-COLUMN(#REF!)+1,0))</f>
        <v/>
      </c>
      <c r="AG33" s="222" t="str">
        <f>IF(T33="","",
T33*VLOOKUP($G33,#REF!,COLUMN(#REF!)-COLUMN(#REF!)+1,0))</f>
        <v/>
      </c>
      <c r="AH33" s="223">
        <f t="shared" si="6"/>
        <v>0</v>
      </c>
      <c r="AI33" s="212" t="str">
        <f>IF(I33="","",
I33*(VLOOKUP($F33,#REF!,COLUMN(#REF!)-COLUMN(#REF!)+1,0)))</f>
        <v/>
      </c>
      <c r="AJ33" s="197" t="str">
        <f>IF(J33="","",
J33*(VLOOKUP($F33,#REF!,COLUMN(#REF!)-COLUMN(#REF!)+1,0)))</f>
        <v/>
      </c>
      <c r="AK33" s="197" t="str">
        <f>IF(K33="","",
K33*(VLOOKUP($F33,#REF!,COLUMN(#REF!)-COLUMN(#REF!)+1,0)))</f>
        <v/>
      </c>
      <c r="AL33" s="197" t="str">
        <f>IF(L33="","",
L33*(VLOOKUP($F33,#REF!,COLUMN(#REF!)-COLUMN(#REF!)+1,0)))</f>
        <v/>
      </c>
      <c r="AM33" s="197" t="str">
        <f>IF(M33="","",
M33*(VLOOKUP($F33,#REF!,COLUMN(#REF!)-COLUMN(#REF!)+1,0)))</f>
        <v/>
      </c>
      <c r="AN33" s="197" t="str">
        <f>IF(N33="","",
N33*(VLOOKUP($F33,#REF!,COLUMN(#REF!)-COLUMN(#REF!)+1,0)))</f>
        <v/>
      </c>
      <c r="AO33" s="197" t="str">
        <f>IF(O33="","",
O33*(VLOOKUP($F33,#REF!,COLUMN(#REF!)-COLUMN(#REF!)+1,0)))</f>
        <v/>
      </c>
      <c r="AP33" s="197" t="str">
        <f>IF(P33="","",
P33*(VLOOKUP($F33,#REF!,COLUMN(#REF!)-COLUMN(#REF!)+1,0)))</f>
        <v/>
      </c>
      <c r="AQ33" s="197" t="str">
        <f>IF(Q33="","",
Q33*(VLOOKUP($F33,#REF!,COLUMN(#REF!)-COLUMN(#REF!)+1,0)))</f>
        <v/>
      </c>
      <c r="AR33" s="197" t="str">
        <f>IF(R33="","",
R33*(VLOOKUP($F33,#REF!,COLUMN(#REF!)-COLUMN(#REF!)+1,0)))</f>
        <v/>
      </c>
      <c r="AS33" s="197" t="str">
        <f>IF(S33="","",
S33*(VLOOKUP($F33,#REF!,COLUMN(#REF!)-COLUMN(#REF!)+1,0)))</f>
        <v/>
      </c>
      <c r="AT33" s="222" t="str">
        <f>IF(T33="","",
T33*(VLOOKUP($F33,#REF!,COLUMN(#REF!)-COLUMN(#REF!)+1,0)))</f>
        <v/>
      </c>
      <c r="AU33" s="199">
        <f t="shared" si="7"/>
        <v>0</v>
      </c>
      <c r="AV33" s="212" t="str">
        <f>IF(I33="","",
I33*(VLOOKUP($F33,#REF!,COLUMN(#REF!)-COLUMN(#REF!)+1,0)))</f>
        <v/>
      </c>
      <c r="AW33" s="197" t="str">
        <f>IF(J33="","",
J33*(VLOOKUP($F33,#REF!,COLUMN(#REF!)-COLUMN(#REF!)+1,0)))</f>
        <v/>
      </c>
      <c r="AX33" s="197" t="str">
        <f>IF(K33="","",
K33*(VLOOKUP($F33,#REF!,COLUMN(#REF!)-COLUMN(#REF!)+1,0)))</f>
        <v/>
      </c>
      <c r="AY33" s="197" t="str">
        <f>IF(L33="","",
L33*(VLOOKUP($F33,#REF!,COLUMN(#REF!)-COLUMN(#REF!)+1,0)))</f>
        <v/>
      </c>
      <c r="AZ33" s="197" t="str">
        <f>IF(M33="","",
M33*(VLOOKUP($F33,#REF!,COLUMN(#REF!)-COLUMN(#REF!)+1,0)))</f>
        <v/>
      </c>
      <c r="BA33" s="197" t="str">
        <f>IF(N33="","",
N33*(VLOOKUP($F33,#REF!,COLUMN(#REF!)-COLUMN(#REF!)+1,0)))</f>
        <v/>
      </c>
      <c r="BB33" s="197" t="str">
        <f>IF(O33="","",
O33*(VLOOKUP($F33,#REF!,COLUMN(#REF!)-COLUMN(#REF!)+1,0)))</f>
        <v/>
      </c>
      <c r="BC33" s="197" t="str">
        <f>IF(P33="","",
P33*(VLOOKUP($F33,#REF!,COLUMN(#REF!)-COLUMN(#REF!)+1,0)))</f>
        <v/>
      </c>
      <c r="BD33" s="197" t="str">
        <f>IF(Q33="","",
Q33*(VLOOKUP($F33,#REF!,COLUMN(#REF!)-COLUMN(#REF!)+1,0)))</f>
        <v/>
      </c>
      <c r="BE33" s="197" t="str">
        <f>IF(R33="","",
R33*(VLOOKUP($F33,#REF!,COLUMN(#REF!)-COLUMN(#REF!)+1,0)))</f>
        <v/>
      </c>
      <c r="BF33" s="197" t="str">
        <f>IF(S33="","",
S33*(VLOOKUP($F33,#REF!,COLUMN(#REF!)-COLUMN(#REF!)+1,0)))</f>
        <v/>
      </c>
      <c r="BG33" s="222" t="str">
        <f>IF(T33="","",
T33*(VLOOKUP($F33,#REF!,COLUMN(#REF!)-COLUMN(#REF!)+1,0)))</f>
        <v/>
      </c>
      <c r="BH33" s="199">
        <f t="shared" si="8"/>
        <v>0</v>
      </c>
    </row>
    <row r="34" spans="2:60" ht="17.100000000000001" customHeight="1" x14ac:dyDescent="0.3">
      <c r="B34" s="742"/>
      <c r="C34" s="761"/>
      <c r="D34" s="755"/>
      <c r="E34" s="138"/>
      <c r="F34" s="117"/>
      <c r="G34" s="117"/>
      <c r="H34" s="194" t="str">
        <f t="shared" si="5"/>
        <v/>
      </c>
      <c r="I34" s="13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40"/>
      <c r="U34" s="195">
        <f t="shared" si="0"/>
        <v>0</v>
      </c>
      <c r="V34" s="212" t="str">
        <f>IF(I34="","",
I34*VLOOKUP($G34,#REF!,COLUMN(#REF!)-COLUMN(#REF!)+1,0))</f>
        <v/>
      </c>
      <c r="W34" s="197" t="str">
        <f>IF(J34="","",
J34*VLOOKUP($G34,#REF!,COLUMN(#REF!)-COLUMN(#REF!)+1,0))</f>
        <v/>
      </c>
      <c r="X34" s="197" t="str">
        <f>IF(K34="","",
K34*VLOOKUP($G34,#REF!,COLUMN(#REF!)-COLUMN(#REF!)+1,0))</f>
        <v/>
      </c>
      <c r="Y34" s="197" t="str">
        <f>IF(L34="","",
L34*VLOOKUP($G34,#REF!,COLUMN(#REF!)-COLUMN(#REF!)+1,0))</f>
        <v/>
      </c>
      <c r="Z34" s="197" t="str">
        <f>IF(M34="","",
M34*VLOOKUP($G34,#REF!,COLUMN(#REF!)-COLUMN(#REF!)+1,0))</f>
        <v/>
      </c>
      <c r="AA34" s="197" t="str">
        <f>IF(N34="","",
N34*VLOOKUP($G34,#REF!,COLUMN(#REF!)-COLUMN(#REF!)+1,0))</f>
        <v/>
      </c>
      <c r="AB34" s="197" t="str">
        <f>IF(O34="","",
O34*VLOOKUP($G34,#REF!,COLUMN(#REF!)-COLUMN(#REF!)+1,0))</f>
        <v/>
      </c>
      <c r="AC34" s="197" t="str">
        <f>IF(P34="","",
P34*VLOOKUP($G34,#REF!,COLUMN(#REF!)-COLUMN(#REF!)+1,0))</f>
        <v/>
      </c>
      <c r="AD34" s="197" t="str">
        <f>IF(Q34="","",
Q34*VLOOKUP($G34,#REF!,COLUMN(#REF!)-COLUMN(#REF!)+1,0))</f>
        <v/>
      </c>
      <c r="AE34" s="197" t="str">
        <f>IF(R34="","",
R34*VLOOKUP($G34,#REF!,COLUMN(#REF!)-COLUMN(#REF!)+1,0))</f>
        <v/>
      </c>
      <c r="AF34" s="197" t="str">
        <f>IF(S34="","",
S34*VLOOKUP($G34,#REF!,COLUMN(#REF!)-COLUMN(#REF!)+1,0))</f>
        <v/>
      </c>
      <c r="AG34" s="222" t="str">
        <f>IF(T34="","",
T34*VLOOKUP($G34,#REF!,COLUMN(#REF!)-COLUMN(#REF!)+1,0))</f>
        <v/>
      </c>
      <c r="AH34" s="223">
        <f t="shared" si="6"/>
        <v>0</v>
      </c>
      <c r="AI34" s="212" t="str">
        <f>IF(I34="","",
I34*(VLOOKUP($F34,#REF!,COLUMN(#REF!)-COLUMN(#REF!)+1,0)))</f>
        <v/>
      </c>
      <c r="AJ34" s="197" t="str">
        <f>IF(J34="","",
J34*(VLOOKUP($F34,#REF!,COLUMN(#REF!)-COLUMN(#REF!)+1,0)))</f>
        <v/>
      </c>
      <c r="AK34" s="197" t="str">
        <f>IF(K34="","",
K34*(VLOOKUP($F34,#REF!,COLUMN(#REF!)-COLUMN(#REF!)+1,0)))</f>
        <v/>
      </c>
      <c r="AL34" s="197" t="str">
        <f>IF(L34="","",
L34*(VLOOKUP($F34,#REF!,COLUMN(#REF!)-COLUMN(#REF!)+1,0)))</f>
        <v/>
      </c>
      <c r="AM34" s="197" t="str">
        <f>IF(M34="","",
M34*(VLOOKUP($F34,#REF!,COLUMN(#REF!)-COLUMN(#REF!)+1,0)))</f>
        <v/>
      </c>
      <c r="AN34" s="197" t="str">
        <f>IF(N34="","",
N34*(VLOOKUP($F34,#REF!,COLUMN(#REF!)-COLUMN(#REF!)+1,0)))</f>
        <v/>
      </c>
      <c r="AO34" s="197" t="str">
        <f>IF(O34="","",
O34*(VLOOKUP($F34,#REF!,COLUMN(#REF!)-COLUMN(#REF!)+1,0)))</f>
        <v/>
      </c>
      <c r="AP34" s="197" t="str">
        <f>IF(P34="","",
P34*(VLOOKUP($F34,#REF!,COLUMN(#REF!)-COLUMN(#REF!)+1,0)))</f>
        <v/>
      </c>
      <c r="AQ34" s="197" t="str">
        <f>IF(Q34="","",
Q34*(VLOOKUP($F34,#REF!,COLUMN(#REF!)-COLUMN(#REF!)+1,0)))</f>
        <v/>
      </c>
      <c r="AR34" s="197" t="str">
        <f>IF(R34="","",
R34*(VLOOKUP($F34,#REF!,COLUMN(#REF!)-COLUMN(#REF!)+1,0)))</f>
        <v/>
      </c>
      <c r="AS34" s="197" t="str">
        <f>IF(S34="","",
S34*(VLOOKUP($F34,#REF!,COLUMN(#REF!)-COLUMN(#REF!)+1,0)))</f>
        <v/>
      </c>
      <c r="AT34" s="222" t="str">
        <f>IF(T34="","",
T34*(VLOOKUP($F34,#REF!,COLUMN(#REF!)-COLUMN(#REF!)+1,0)))</f>
        <v/>
      </c>
      <c r="AU34" s="199">
        <f t="shared" si="7"/>
        <v>0</v>
      </c>
      <c r="AV34" s="212" t="str">
        <f>IF(I34="","",
I34*(VLOOKUP($F34,#REF!,COLUMN(#REF!)-COLUMN(#REF!)+1,0)))</f>
        <v/>
      </c>
      <c r="AW34" s="197" t="str">
        <f>IF(J34="","",
J34*(VLOOKUP($F34,#REF!,COLUMN(#REF!)-COLUMN(#REF!)+1,0)))</f>
        <v/>
      </c>
      <c r="AX34" s="197" t="str">
        <f>IF(K34="","",
K34*(VLOOKUP($F34,#REF!,COLUMN(#REF!)-COLUMN(#REF!)+1,0)))</f>
        <v/>
      </c>
      <c r="AY34" s="197" t="str">
        <f>IF(L34="","",
L34*(VLOOKUP($F34,#REF!,COLUMN(#REF!)-COLUMN(#REF!)+1,0)))</f>
        <v/>
      </c>
      <c r="AZ34" s="197" t="str">
        <f>IF(M34="","",
M34*(VLOOKUP($F34,#REF!,COLUMN(#REF!)-COLUMN(#REF!)+1,0)))</f>
        <v/>
      </c>
      <c r="BA34" s="197" t="str">
        <f>IF(N34="","",
N34*(VLOOKUP($F34,#REF!,COLUMN(#REF!)-COLUMN(#REF!)+1,0)))</f>
        <v/>
      </c>
      <c r="BB34" s="197" t="str">
        <f>IF(O34="","",
O34*(VLOOKUP($F34,#REF!,COLUMN(#REF!)-COLUMN(#REF!)+1,0)))</f>
        <v/>
      </c>
      <c r="BC34" s="197" t="str">
        <f>IF(P34="","",
P34*(VLOOKUP($F34,#REF!,COLUMN(#REF!)-COLUMN(#REF!)+1,0)))</f>
        <v/>
      </c>
      <c r="BD34" s="197" t="str">
        <f>IF(Q34="","",
Q34*(VLOOKUP($F34,#REF!,COLUMN(#REF!)-COLUMN(#REF!)+1,0)))</f>
        <v/>
      </c>
      <c r="BE34" s="197" t="str">
        <f>IF(R34="","",
R34*(VLOOKUP($F34,#REF!,COLUMN(#REF!)-COLUMN(#REF!)+1,0)))</f>
        <v/>
      </c>
      <c r="BF34" s="197" t="str">
        <f>IF(S34="","",
S34*(VLOOKUP($F34,#REF!,COLUMN(#REF!)-COLUMN(#REF!)+1,0)))</f>
        <v/>
      </c>
      <c r="BG34" s="222" t="str">
        <f>IF(T34="","",
T34*(VLOOKUP($F34,#REF!,COLUMN(#REF!)-COLUMN(#REF!)+1,0)))</f>
        <v/>
      </c>
      <c r="BH34" s="199">
        <f t="shared" si="8"/>
        <v>0</v>
      </c>
    </row>
    <row r="35" spans="2:60" ht="17.100000000000001" customHeight="1" x14ac:dyDescent="0.3">
      <c r="B35" s="742"/>
      <c r="C35" s="761"/>
      <c r="D35" s="755"/>
      <c r="E35" s="141"/>
      <c r="F35" s="142"/>
      <c r="G35" s="142"/>
      <c r="H35" s="224" t="str">
        <f t="shared" si="5"/>
        <v/>
      </c>
      <c r="I35" s="143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5"/>
      <c r="U35" s="225">
        <f t="shared" si="0"/>
        <v>0</v>
      </c>
      <c r="V35" s="226" t="str">
        <f>IF(I35="","",
I35*VLOOKUP($G35,#REF!,COLUMN(#REF!)-COLUMN(#REF!)+1,0))</f>
        <v/>
      </c>
      <c r="W35" s="202" t="str">
        <f>IF(J35="","",
J35*VLOOKUP($G35,#REF!,COLUMN(#REF!)-COLUMN(#REF!)+1,0))</f>
        <v/>
      </c>
      <c r="X35" s="202" t="str">
        <f>IF(K35="","",
K35*VLOOKUP($G35,#REF!,COLUMN(#REF!)-COLUMN(#REF!)+1,0))</f>
        <v/>
      </c>
      <c r="Y35" s="202" t="str">
        <f>IF(L35="","",
L35*VLOOKUP($G35,#REF!,COLUMN(#REF!)-COLUMN(#REF!)+1,0))</f>
        <v/>
      </c>
      <c r="Z35" s="202" t="str">
        <f>IF(M35="","",
M35*VLOOKUP($G35,#REF!,COLUMN(#REF!)-COLUMN(#REF!)+1,0))</f>
        <v/>
      </c>
      <c r="AA35" s="202" t="str">
        <f>IF(N35="","",
N35*VLOOKUP($G35,#REF!,COLUMN(#REF!)-COLUMN(#REF!)+1,0))</f>
        <v/>
      </c>
      <c r="AB35" s="202" t="str">
        <f>IF(O35="","",
O35*VLOOKUP($G35,#REF!,COLUMN(#REF!)-COLUMN(#REF!)+1,0))</f>
        <v/>
      </c>
      <c r="AC35" s="202" t="str">
        <f>IF(P35="","",
P35*VLOOKUP($G35,#REF!,COLUMN(#REF!)-COLUMN(#REF!)+1,0))</f>
        <v/>
      </c>
      <c r="AD35" s="202" t="str">
        <f>IF(Q35="","",
Q35*VLOOKUP($G35,#REF!,COLUMN(#REF!)-COLUMN(#REF!)+1,0))</f>
        <v/>
      </c>
      <c r="AE35" s="202" t="str">
        <f>IF(R35="","",
R35*VLOOKUP($G35,#REF!,COLUMN(#REF!)-COLUMN(#REF!)+1,0))</f>
        <v/>
      </c>
      <c r="AF35" s="202" t="str">
        <f>IF(S35="","",
S35*VLOOKUP($G35,#REF!,COLUMN(#REF!)-COLUMN(#REF!)+1,0))</f>
        <v/>
      </c>
      <c r="AG35" s="227" t="str">
        <f>IF(T35="","",
T35*VLOOKUP($G35,#REF!,COLUMN(#REF!)-COLUMN(#REF!)+1,0))</f>
        <v/>
      </c>
      <c r="AH35" s="228">
        <f t="shared" si="6"/>
        <v>0</v>
      </c>
      <c r="AI35" s="226" t="str">
        <f>IF(I35="","",
I35*(VLOOKUP($F35,#REF!,COLUMN(#REF!)-COLUMN(#REF!)+1,0)))</f>
        <v/>
      </c>
      <c r="AJ35" s="202" t="str">
        <f>IF(J35="","",
J35*(VLOOKUP($F35,#REF!,COLUMN(#REF!)-COLUMN(#REF!)+1,0)))</f>
        <v/>
      </c>
      <c r="AK35" s="202" t="str">
        <f>IF(K35="","",
K35*(VLOOKUP($F35,#REF!,COLUMN(#REF!)-COLUMN(#REF!)+1,0)))</f>
        <v/>
      </c>
      <c r="AL35" s="202" t="str">
        <f>IF(L35="","",
L35*(VLOOKUP($F35,#REF!,COLUMN(#REF!)-COLUMN(#REF!)+1,0)))</f>
        <v/>
      </c>
      <c r="AM35" s="202" t="str">
        <f>IF(M35="","",
M35*(VLOOKUP($F35,#REF!,COLUMN(#REF!)-COLUMN(#REF!)+1,0)))</f>
        <v/>
      </c>
      <c r="AN35" s="202" t="str">
        <f>IF(N35="","",
N35*(VLOOKUP($F35,#REF!,COLUMN(#REF!)-COLUMN(#REF!)+1,0)))</f>
        <v/>
      </c>
      <c r="AO35" s="202" t="str">
        <f>IF(O35="","",
O35*(VLOOKUP($F35,#REF!,COLUMN(#REF!)-COLUMN(#REF!)+1,0)))</f>
        <v/>
      </c>
      <c r="AP35" s="202" t="str">
        <f>IF(P35="","",
P35*(VLOOKUP($F35,#REF!,COLUMN(#REF!)-COLUMN(#REF!)+1,0)))</f>
        <v/>
      </c>
      <c r="AQ35" s="202" t="str">
        <f>IF(Q35="","",
Q35*(VLOOKUP($F35,#REF!,COLUMN(#REF!)-COLUMN(#REF!)+1,0)))</f>
        <v/>
      </c>
      <c r="AR35" s="202" t="str">
        <f>IF(R35="","",
R35*(VLOOKUP($F35,#REF!,COLUMN(#REF!)-COLUMN(#REF!)+1,0)))</f>
        <v/>
      </c>
      <c r="AS35" s="202" t="str">
        <f>IF(S35="","",
S35*(VLOOKUP($F35,#REF!,COLUMN(#REF!)-COLUMN(#REF!)+1,0)))</f>
        <v/>
      </c>
      <c r="AT35" s="227" t="str">
        <f>IF(T35="","",
T35*(VLOOKUP($F35,#REF!,COLUMN(#REF!)-COLUMN(#REF!)+1,0)))</f>
        <v/>
      </c>
      <c r="AU35" s="203">
        <f t="shared" si="7"/>
        <v>0</v>
      </c>
      <c r="AV35" s="226" t="str">
        <f>IF(I35="","",
I35*(VLOOKUP($F35,#REF!,COLUMN(#REF!)-COLUMN(#REF!)+1,0)))</f>
        <v/>
      </c>
      <c r="AW35" s="202" t="str">
        <f>IF(J35="","",
J35*(VLOOKUP($F35,#REF!,COLUMN(#REF!)-COLUMN(#REF!)+1,0)))</f>
        <v/>
      </c>
      <c r="AX35" s="202" t="str">
        <f>IF(K35="","",
K35*(VLOOKUP($F35,#REF!,COLUMN(#REF!)-COLUMN(#REF!)+1,0)))</f>
        <v/>
      </c>
      <c r="AY35" s="202" t="str">
        <f>IF(L35="","",
L35*(VLOOKUP($F35,#REF!,COLUMN(#REF!)-COLUMN(#REF!)+1,0)))</f>
        <v/>
      </c>
      <c r="AZ35" s="202" t="str">
        <f>IF(M35="","",
M35*(VLOOKUP($F35,#REF!,COLUMN(#REF!)-COLUMN(#REF!)+1,0)))</f>
        <v/>
      </c>
      <c r="BA35" s="202" t="str">
        <f>IF(N35="","",
N35*(VLOOKUP($F35,#REF!,COLUMN(#REF!)-COLUMN(#REF!)+1,0)))</f>
        <v/>
      </c>
      <c r="BB35" s="202" t="str">
        <f>IF(O35="","",
O35*(VLOOKUP($F35,#REF!,COLUMN(#REF!)-COLUMN(#REF!)+1,0)))</f>
        <v/>
      </c>
      <c r="BC35" s="202" t="str">
        <f>IF(P35="","",
P35*(VLOOKUP($F35,#REF!,COLUMN(#REF!)-COLUMN(#REF!)+1,0)))</f>
        <v/>
      </c>
      <c r="BD35" s="202" t="str">
        <f>IF(Q35="","",
Q35*(VLOOKUP($F35,#REF!,COLUMN(#REF!)-COLUMN(#REF!)+1,0)))</f>
        <v/>
      </c>
      <c r="BE35" s="202" t="str">
        <f>IF(R35="","",
R35*(VLOOKUP($F35,#REF!,COLUMN(#REF!)-COLUMN(#REF!)+1,0)))</f>
        <v/>
      </c>
      <c r="BF35" s="202" t="str">
        <f>IF(S35="","",
S35*(VLOOKUP($F35,#REF!,COLUMN(#REF!)-COLUMN(#REF!)+1,0)))</f>
        <v/>
      </c>
      <c r="BG35" s="227" t="str">
        <f>IF(T35="","",
T35*(VLOOKUP($F35,#REF!,COLUMN(#REF!)-COLUMN(#REF!)+1,0)))</f>
        <v/>
      </c>
      <c r="BH35" s="203">
        <f t="shared" si="8"/>
        <v>0</v>
      </c>
    </row>
    <row r="36" spans="2:60" ht="17.100000000000001" customHeight="1" x14ac:dyDescent="0.3">
      <c r="B36" s="742"/>
      <c r="C36" s="761"/>
      <c r="D36" s="770" t="s">
        <v>70</v>
      </c>
      <c r="E36" s="146"/>
      <c r="F36" s="127"/>
      <c r="G36" s="128"/>
      <c r="H36" s="204" t="str">
        <f t="shared" si="5"/>
        <v/>
      </c>
      <c r="I36" s="147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9"/>
      <c r="U36" s="205">
        <f t="shared" si="0"/>
        <v>0</v>
      </c>
      <c r="V36" s="206" t="str">
        <f>IF(I36="","",
I36*VLOOKUP($F36,#REF!,COLUMN(#REF!)-COLUMN(#REF!)+1,0))</f>
        <v/>
      </c>
      <c r="W36" s="207" t="str">
        <f>IF(J36="","",
J36*VLOOKUP($F36,#REF!,COLUMN(#REF!)-COLUMN(#REF!)+1,0))</f>
        <v/>
      </c>
      <c r="X36" s="207" t="str">
        <f>IF(K36="","",
K36*VLOOKUP($F36,#REF!,COLUMN(#REF!)-COLUMN(#REF!)+1,0))</f>
        <v/>
      </c>
      <c r="Y36" s="207" t="str">
        <f>IF(L36="","",
L36*VLOOKUP($F36,#REF!,COLUMN(#REF!)-COLUMN(#REF!)+1,0))</f>
        <v/>
      </c>
      <c r="Z36" s="207" t="str">
        <f>IF(M36="","",
M36*VLOOKUP($F36,#REF!,COLUMN(#REF!)-COLUMN(#REF!)+1,0))</f>
        <v/>
      </c>
      <c r="AA36" s="207" t="str">
        <f>IF(N36="","",
N36*VLOOKUP($F36,#REF!,COLUMN(#REF!)-COLUMN(#REF!)+1,0))</f>
        <v/>
      </c>
      <c r="AB36" s="207" t="str">
        <f>IF(O36="","",
O36*VLOOKUP($F36,#REF!,COLUMN(#REF!)-COLUMN(#REF!)+1,0))</f>
        <v/>
      </c>
      <c r="AC36" s="207" t="str">
        <f>IF(P36="","",
P36*VLOOKUP($F36,#REF!,COLUMN(#REF!)-COLUMN(#REF!)+1,0))</f>
        <v/>
      </c>
      <c r="AD36" s="207" t="str">
        <f>IF(Q36="","",
Q36*VLOOKUP($F36,#REF!,COLUMN(#REF!)-COLUMN(#REF!)+1,0))</f>
        <v/>
      </c>
      <c r="AE36" s="207" t="str">
        <f>IF(R36="","",
R36*VLOOKUP($F36,#REF!,COLUMN(#REF!)-COLUMN(#REF!)+1,0))</f>
        <v/>
      </c>
      <c r="AF36" s="207" t="str">
        <f>IF(S36="","",
S36*VLOOKUP($F36,#REF!,COLUMN(#REF!)-COLUMN(#REF!)+1,0))</f>
        <v/>
      </c>
      <c r="AG36" s="220" t="str">
        <f>IF(T36="","",
T36*VLOOKUP($F36,#REF!,COLUMN(#REF!)-COLUMN(#REF!)+1,0))</f>
        <v/>
      </c>
      <c r="AH36" s="229">
        <f t="shared" si="6"/>
        <v>0</v>
      </c>
      <c r="AI36" s="206" t="str">
        <f>IF(I36="","",
I36*(VLOOKUP($F36,#REF!,COLUMN(#REF!)-COLUMN(#REF!)+1,0)))</f>
        <v/>
      </c>
      <c r="AJ36" s="207" t="str">
        <f>IF(J36="","",
J36*(VLOOKUP($F36,#REF!,COLUMN(#REF!)-COLUMN(#REF!)+1,0)))</f>
        <v/>
      </c>
      <c r="AK36" s="207" t="str">
        <f>IF(K36="","",
K36*(VLOOKUP($F36,#REF!,COLUMN(#REF!)-COLUMN(#REF!)+1,0)))</f>
        <v/>
      </c>
      <c r="AL36" s="207" t="str">
        <f>IF(L36="","",
L36*(VLOOKUP($F36,#REF!,COLUMN(#REF!)-COLUMN(#REF!)+1,0)))</f>
        <v/>
      </c>
      <c r="AM36" s="207" t="str">
        <f>IF(M36="","",
M36*(VLOOKUP($F36,#REF!,COLUMN(#REF!)-COLUMN(#REF!)+1,0)))</f>
        <v/>
      </c>
      <c r="AN36" s="207" t="str">
        <f>IF(N36="","",
N36*(VLOOKUP($F36,#REF!,COLUMN(#REF!)-COLUMN(#REF!)+1,0)))</f>
        <v/>
      </c>
      <c r="AO36" s="207" t="str">
        <f>IF(O36="","",
O36*(VLOOKUP($F36,#REF!,COLUMN(#REF!)-COLUMN(#REF!)+1,0)))</f>
        <v/>
      </c>
      <c r="AP36" s="207" t="str">
        <f>IF(P36="","",
P36*(VLOOKUP($F36,#REF!,COLUMN(#REF!)-COLUMN(#REF!)+1,0)))</f>
        <v/>
      </c>
      <c r="AQ36" s="207" t="str">
        <f>IF(Q36="","",
Q36*(VLOOKUP($F36,#REF!,COLUMN(#REF!)-COLUMN(#REF!)+1,0)))</f>
        <v/>
      </c>
      <c r="AR36" s="207" t="str">
        <f>IF(R36="","",
R36*(VLOOKUP($F36,#REF!,COLUMN(#REF!)-COLUMN(#REF!)+1,0)))</f>
        <v/>
      </c>
      <c r="AS36" s="207" t="str">
        <f>IF(S36="","",
S36*(VLOOKUP($F36,#REF!,COLUMN(#REF!)-COLUMN(#REF!)+1,0)))</f>
        <v/>
      </c>
      <c r="AT36" s="220" t="str">
        <f>IF(T36="","",
T36*(VLOOKUP($F36,#REF!,COLUMN(#REF!)-COLUMN(#REF!)+1,0)))</f>
        <v/>
      </c>
      <c r="AU36" s="209">
        <f t="shared" si="7"/>
        <v>0</v>
      </c>
      <c r="AV36" s="206" t="str">
        <f>IF(I36="","",
I36*(VLOOKUP($F36,#REF!,COLUMN(#REF!)-COLUMN(#REF!)+1,0)))</f>
        <v/>
      </c>
      <c r="AW36" s="207" t="str">
        <f>IF(J36="","",
J36*(VLOOKUP($F36,#REF!,COLUMN(#REF!)-COLUMN(#REF!)+1,0)))</f>
        <v/>
      </c>
      <c r="AX36" s="207" t="str">
        <f>IF(K36="","",
K36*(VLOOKUP($F36,#REF!,COLUMN(#REF!)-COLUMN(#REF!)+1,0)))</f>
        <v/>
      </c>
      <c r="AY36" s="207" t="str">
        <f>IF(L36="","",
L36*(VLOOKUP($F36,#REF!,COLUMN(#REF!)-COLUMN(#REF!)+1,0)))</f>
        <v/>
      </c>
      <c r="AZ36" s="207" t="str">
        <f>IF(M36="","",
M36*(VLOOKUP($F36,#REF!,COLUMN(#REF!)-COLUMN(#REF!)+1,0)))</f>
        <v/>
      </c>
      <c r="BA36" s="207" t="str">
        <f>IF(N36="","",
N36*(VLOOKUP($F36,#REF!,COLUMN(#REF!)-COLUMN(#REF!)+1,0)))</f>
        <v/>
      </c>
      <c r="BB36" s="207" t="str">
        <f>IF(O36="","",
O36*(VLOOKUP($F36,#REF!,COLUMN(#REF!)-COLUMN(#REF!)+1,0)))</f>
        <v/>
      </c>
      <c r="BC36" s="207" t="str">
        <f>IF(P36="","",
P36*(VLOOKUP($F36,#REF!,COLUMN(#REF!)-COLUMN(#REF!)+1,0)))</f>
        <v/>
      </c>
      <c r="BD36" s="207" t="str">
        <f>IF(Q36="","",
Q36*(VLOOKUP($F36,#REF!,COLUMN(#REF!)-COLUMN(#REF!)+1,0)))</f>
        <v/>
      </c>
      <c r="BE36" s="207" t="str">
        <f>IF(R36="","",
R36*(VLOOKUP($F36,#REF!,COLUMN(#REF!)-COLUMN(#REF!)+1,0)))</f>
        <v/>
      </c>
      <c r="BF36" s="207" t="str">
        <f>IF(S36="","",
S36*(VLOOKUP($F36,#REF!,COLUMN(#REF!)-COLUMN(#REF!)+1,0)))</f>
        <v/>
      </c>
      <c r="BG36" s="220" t="str">
        <f>IF(T36="","",
T36*(VLOOKUP($F36,#REF!,COLUMN(#REF!)-COLUMN(#REF!)+1,0)))</f>
        <v/>
      </c>
      <c r="BH36" s="209">
        <f t="shared" si="8"/>
        <v>0</v>
      </c>
    </row>
    <row r="37" spans="2:60" ht="17.100000000000001" customHeight="1" x14ac:dyDescent="0.3">
      <c r="B37" s="742"/>
      <c r="C37" s="761"/>
      <c r="D37" s="771"/>
      <c r="E37" s="150"/>
      <c r="F37" s="122"/>
      <c r="G37" s="132"/>
      <c r="H37" s="200" t="str">
        <f t="shared" si="5"/>
        <v/>
      </c>
      <c r="I37" s="151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52"/>
      <c r="U37" s="201">
        <f t="shared" si="0"/>
        <v>0</v>
      </c>
      <c r="V37" s="213" t="str">
        <f>IF(I37="","",
I37*VLOOKUP($F37,#REF!,COLUMN(#REF!)-COLUMN(#REF!)+1,0))</f>
        <v/>
      </c>
      <c r="W37" s="214" t="str">
        <f>IF(J37="","",
J37*VLOOKUP($F37,#REF!,COLUMN(#REF!)-COLUMN(#REF!)+1,0))</f>
        <v/>
      </c>
      <c r="X37" s="214" t="str">
        <f>IF(K37="","",
K37*VLOOKUP($F37,#REF!,COLUMN(#REF!)-COLUMN(#REF!)+1,0))</f>
        <v/>
      </c>
      <c r="Y37" s="214" t="str">
        <f>IF(L37="","",
L37*VLOOKUP($F37,#REF!,COLUMN(#REF!)-COLUMN(#REF!)+1,0))</f>
        <v/>
      </c>
      <c r="Z37" s="214" t="str">
        <f>IF(M37="","",
M37*VLOOKUP($F37,#REF!,COLUMN(#REF!)-COLUMN(#REF!)+1,0))</f>
        <v/>
      </c>
      <c r="AA37" s="214" t="str">
        <f>IF(N37="","",
N37*VLOOKUP($F37,#REF!,COLUMN(#REF!)-COLUMN(#REF!)+1,0))</f>
        <v/>
      </c>
      <c r="AB37" s="214" t="str">
        <f>IF(O37="","",
O37*VLOOKUP($F37,#REF!,COLUMN(#REF!)-COLUMN(#REF!)+1,0))</f>
        <v/>
      </c>
      <c r="AC37" s="214" t="str">
        <f>IF(P37="","",
P37*VLOOKUP($F37,#REF!,COLUMN(#REF!)-COLUMN(#REF!)+1,0))</f>
        <v/>
      </c>
      <c r="AD37" s="214" t="str">
        <f>IF(Q37="","",
Q37*VLOOKUP($F37,#REF!,COLUMN(#REF!)-COLUMN(#REF!)+1,0))</f>
        <v/>
      </c>
      <c r="AE37" s="214" t="str">
        <f>IF(R37="","",
R37*VLOOKUP($F37,#REF!,COLUMN(#REF!)-COLUMN(#REF!)+1,0))</f>
        <v/>
      </c>
      <c r="AF37" s="214" t="str">
        <f>IF(S37="","",
S37*VLOOKUP($F37,#REF!,COLUMN(#REF!)-COLUMN(#REF!)+1,0))</f>
        <v/>
      </c>
      <c r="AG37" s="230" t="str">
        <f>IF(T37="","",
T37*VLOOKUP($F37,#REF!,COLUMN(#REF!)-COLUMN(#REF!)+1,0))</f>
        <v/>
      </c>
      <c r="AH37" s="231">
        <f t="shared" si="6"/>
        <v>0</v>
      </c>
      <c r="AI37" s="213" t="str">
        <f>IF(I37="","",
I37*(VLOOKUP($F37,#REF!,COLUMN(#REF!)-COLUMN(#REF!)+1,0)))</f>
        <v/>
      </c>
      <c r="AJ37" s="214" t="str">
        <f>IF(J37="","",
J37*(VLOOKUP($F37,#REF!,COLUMN(#REF!)-COLUMN(#REF!)+1,0)))</f>
        <v/>
      </c>
      <c r="AK37" s="214" t="str">
        <f>IF(K37="","",
K37*(VLOOKUP($F37,#REF!,COLUMN(#REF!)-COLUMN(#REF!)+1,0)))</f>
        <v/>
      </c>
      <c r="AL37" s="214" t="str">
        <f>IF(L37="","",
L37*(VLOOKUP($F37,#REF!,COLUMN(#REF!)-COLUMN(#REF!)+1,0)))</f>
        <v/>
      </c>
      <c r="AM37" s="214" t="str">
        <f>IF(M37="","",
M37*(VLOOKUP($F37,#REF!,COLUMN(#REF!)-COLUMN(#REF!)+1,0)))</f>
        <v/>
      </c>
      <c r="AN37" s="214" t="str">
        <f>IF(N37="","",
N37*(VLOOKUP($F37,#REF!,COLUMN(#REF!)-COLUMN(#REF!)+1,0)))</f>
        <v/>
      </c>
      <c r="AO37" s="214" t="str">
        <f>IF(O37="","",
O37*(VLOOKUP($F37,#REF!,COLUMN(#REF!)-COLUMN(#REF!)+1,0)))</f>
        <v/>
      </c>
      <c r="AP37" s="214" t="str">
        <f>IF(P37="","",
P37*(VLOOKUP($F37,#REF!,COLUMN(#REF!)-COLUMN(#REF!)+1,0)))</f>
        <v/>
      </c>
      <c r="AQ37" s="214" t="str">
        <f>IF(Q37="","",
Q37*(VLOOKUP($F37,#REF!,COLUMN(#REF!)-COLUMN(#REF!)+1,0)))</f>
        <v/>
      </c>
      <c r="AR37" s="214" t="str">
        <f>IF(R37="","",
R37*(VLOOKUP($F37,#REF!,COLUMN(#REF!)-COLUMN(#REF!)+1,0)))</f>
        <v/>
      </c>
      <c r="AS37" s="214" t="str">
        <f>IF(S37="","",
S37*(VLOOKUP($F37,#REF!,COLUMN(#REF!)-COLUMN(#REF!)+1,0)))</f>
        <v/>
      </c>
      <c r="AT37" s="230" t="str">
        <f>IF(T37="","",
T37*(VLOOKUP($F37,#REF!,COLUMN(#REF!)-COLUMN(#REF!)+1,0)))</f>
        <v/>
      </c>
      <c r="AU37" s="215">
        <f t="shared" si="7"/>
        <v>0</v>
      </c>
      <c r="AV37" s="213" t="str">
        <f>IF(I37="","",
I37*(VLOOKUP($F37,#REF!,COLUMN(#REF!)-COLUMN(#REF!)+1,0)))</f>
        <v/>
      </c>
      <c r="AW37" s="214" t="str">
        <f>IF(J37="","",
J37*(VLOOKUP($F37,#REF!,COLUMN(#REF!)-COLUMN(#REF!)+1,0)))</f>
        <v/>
      </c>
      <c r="AX37" s="214" t="str">
        <f>IF(K37="","",
K37*(VLOOKUP($F37,#REF!,COLUMN(#REF!)-COLUMN(#REF!)+1,0)))</f>
        <v/>
      </c>
      <c r="AY37" s="214" t="str">
        <f>IF(L37="","",
L37*(VLOOKUP($F37,#REF!,COLUMN(#REF!)-COLUMN(#REF!)+1,0)))</f>
        <v/>
      </c>
      <c r="AZ37" s="214" t="str">
        <f>IF(M37="","",
M37*(VLOOKUP($F37,#REF!,COLUMN(#REF!)-COLUMN(#REF!)+1,0)))</f>
        <v/>
      </c>
      <c r="BA37" s="214" t="str">
        <f>IF(N37="","",
N37*(VLOOKUP($F37,#REF!,COLUMN(#REF!)-COLUMN(#REF!)+1,0)))</f>
        <v/>
      </c>
      <c r="BB37" s="214" t="str">
        <f>IF(O37="","",
O37*(VLOOKUP($F37,#REF!,COLUMN(#REF!)-COLUMN(#REF!)+1,0)))</f>
        <v/>
      </c>
      <c r="BC37" s="214" t="str">
        <f>IF(P37="","",
P37*(VLOOKUP($F37,#REF!,COLUMN(#REF!)-COLUMN(#REF!)+1,0)))</f>
        <v/>
      </c>
      <c r="BD37" s="214" t="str">
        <f>IF(Q37="","",
Q37*(VLOOKUP($F37,#REF!,COLUMN(#REF!)-COLUMN(#REF!)+1,0)))</f>
        <v/>
      </c>
      <c r="BE37" s="214" t="str">
        <f>IF(R37="","",
R37*(VLOOKUP($F37,#REF!,COLUMN(#REF!)-COLUMN(#REF!)+1,0)))</f>
        <v/>
      </c>
      <c r="BF37" s="214" t="str">
        <f>IF(S37="","",
S37*(VLOOKUP($F37,#REF!,COLUMN(#REF!)-COLUMN(#REF!)+1,0)))</f>
        <v/>
      </c>
      <c r="BG37" s="230" t="str">
        <f>IF(T37="","",
T37*(VLOOKUP($F37,#REF!,COLUMN(#REF!)-COLUMN(#REF!)+1,0)))</f>
        <v/>
      </c>
      <c r="BH37" s="215">
        <f t="shared" si="8"/>
        <v>0</v>
      </c>
    </row>
    <row r="38" spans="2:60" ht="17.100000000000001" customHeight="1" x14ac:dyDescent="0.3">
      <c r="B38" s="742"/>
      <c r="C38" s="761"/>
      <c r="D38" s="755" t="s">
        <v>64</v>
      </c>
      <c r="E38" s="153"/>
      <c r="F38" s="130"/>
      <c r="G38" s="112"/>
      <c r="H38" s="188" t="str">
        <f t="shared" si="5"/>
        <v/>
      </c>
      <c r="I38" s="15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55"/>
      <c r="U38" s="189">
        <f t="shared" si="0"/>
        <v>0</v>
      </c>
      <c r="V38" s="211" t="str">
        <f>IF(I38="","",
I38*VLOOKUP($G38,#REF!,COLUMN(#REF!)-COLUMN(#REF!)+1,0))</f>
        <v/>
      </c>
      <c r="W38" s="191" t="str">
        <f>IF(J38="","",
J38*VLOOKUP($G38,#REF!,COLUMN(#REF!)-COLUMN(#REF!)+1,0))</f>
        <v/>
      </c>
      <c r="X38" s="191" t="str">
        <f>IF(K38="","",
K38*VLOOKUP($G38,#REF!,COLUMN(#REF!)-COLUMN(#REF!)+1,0))</f>
        <v/>
      </c>
      <c r="Y38" s="191" t="str">
        <f>IF(L38="","",
L38*VLOOKUP($G38,#REF!,COLUMN(#REF!)-COLUMN(#REF!)+1,0))</f>
        <v/>
      </c>
      <c r="Z38" s="191" t="str">
        <f>IF(M38="","",
M38*VLOOKUP($G38,#REF!,COLUMN(#REF!)-COLUMN(#REF!)+1,0))</f>
        <v/>
      </c>
      <c r="AA38" s="191" t="str">
        <f>IF(N38="","",
N38*VLOOKUP($G38,#REF!,COLUMN(#REF!)-COLUMN(#REF!)+1,0))</f>
        <v/>
      </c>
      <c r="AB38" s="191" t="str">
        <f>IF(O38="","",
O38*VLOOKUP($G38,#REF!,COLUMN(#REF!)-COLUMN(#REF!)+1,0))</f>
        <v/>
      </c>
      <c r="AC38" s="191" t="str">
        <f>IF(P38="","",
P38*VLOOKUP($G38,#REF!,COLUMN(#REF!)-COLUMN(#REF!)+1,0))</f>
        <v/>
      </c>
      <c r="AD38" s="191" t="str">
        <f>IF(Q38="","",
Q38*VLOOKUP($G38,#REF!,COLUMN(#REF!)-COLUMN(#REF!)+1,0))</f>
        <v/>
      </c>
      <c r="AE38" s="191" t="str">
        <f>IF(R38="","",
R38*VLOOKUP($G38,#REF!,COLUMN(#REF!)-COLUMN(#REF!)+1,0))</f>
        <v/>
      </c>
      <c r="AF38" s="191" t="str">
        <f>IF(S38="","",
S38*VLOOKUP($G38,#REF!,COLUMN(#REF!)-COLUMN(#REF!)+1,0))</f>
        <v/>
      </c>
      <c r="AG38" s="232" t="str">
        <f>IF(T38="","",
T38*VLOOKUP($G38,#REF!,COLUMN(#REF!)-COLUMN(#REF!)+1,0))</f>
        <v/>
      </c>
      <c r="AH38" s="233">
        <f t="shared" si="6"/>
        <v>0</v>
      </c>
      <c r="AI38" s="211" t="str">
        <f>IF(I38="","",
I38*VLOOKUP($G38,#REF!,COLUMN(#REF!)-COLUMN(#REF!)+1,0))</f>
        <v/>
      </c>
      <c r="AJ38" s="191" t="str">
        <f>IF(J38="","",
J38*VLOOKUP($G38,#REF!,COLUMN(#REF!)-COLUMN(#REF!)+1,0))</f>
        <v/>
      </c>
      <c r="AK38" s="191" t="str">
        <f>IF(K38="","",
K38*VLOOKUP($G38,#REF!,COLUMN(#REF!)-COLUMN(#REF!)+1,0))</f>
        <v/>
      </c>
      <c r="AL38" s="191" t="str">
        <f>IF(L38="","",
L38*VLOOKUP($G38,#REF!,COLUMN(#REF!)-COLUMN(#REF!)+1,0))</f>
        <v/>
      </c>
      <c r="AM38" s="191" t="str">
        <f>IF(M38="","",
M38*VLOOKUP($G38,#REF!,COLUMN(#REF!)-COLUMN(#REF!)+1,0))</f>
        <v/>
      </c>
      <c r="AN38" s="191" t="str">
        <f>IF(N38="","",
N38*VLOOKUP($G38,#REF!,COLUMN(#REF!)-COLUMN(#REF!)+1,0))</f>
        <v/>
      </c>
      <c r="AO38" s="191" t="str">
        <f>IF(O38="","",
O38*VLOOKUP($G38,#REF!,COLUMN(#REF!)-COLUMN(#REF!)+1,0))</f>
        <v/>
      </c>
      <c r="AP38" s="191" t="str">
        <f>IF(P38="","",
P38*VLOOKUP($G38,#REF!,COLUMN(#REF!)-COLUMN(#REF!)+1,0))</f>
        <v/>
      </c>
      <c r="AQ38" s="191" t="str">
        <f>IF(Q38="","",
Q38*VLOOKUP($G38,#REF!,COLUMN(#REF!)-COLUMN(#REF!)+1,0))</f>
        <v/>
      </c>
      <c r="AR38" s="191" t="str">
        <f>IF(R38="","",
R38*VLOOKUP($G38,#REF!,COLUMN(#REF!)-COLUMN(#REF!)+1,0))</f>
        <v/>
      </c>
      <c r="AS38" s="191" t="str">
        <f>IF(S38="","",
S38*VLOOKUP($G38,#REF!,COLUMN(#REF!)-COLUMN(#REF!)+1,0))</f>
        <v/>
      </c>
      <c r="AT38" s="232" t="str">
        <f>IF(T38="","",
T38*VLOOKUP($G38,#REF!,COLUMN(#REF!)-COLUMN(#REF!)+1,0))</f>
        <v/>
      </c>
      <c r="AU38" s="193">
        <f t="shared" si="7"/>
        <v>0</v>
      </c>
      <c r="AV38" s="211" t="str">
        <f>IF(I38="","",
I38*VLOOKUP($G38,#REF!,COLUMN(#REF!)-COLUMN(#REF!)+1,0))</f>
        <v/>
      </c>
      <c r="AW38" s="191" t="str">
        <f>IF(J38="","",
J38*VLOOKUP($G38,#REF!,COLUMN(#REF!)-COLUMN(#REF!)+1,0))</f>
        <v/>
      </c>
      <c r="AX38" s="191" t="str">
        <f>IF(K38="","",
K38*VLOOKUP($G38,#REF!,COLUMN(#REF!)-COLUMN(#REF!)+1,0))</f>
        <v/>
      </c>
      <c r="AY38" s="191" t="str">
        <f>IF(L38="","",
L38*VLOOKUP($G38,#REF!,COLUMN(#REF!)-COLUMN(#REF!)+1,0))</f>
        <v/>
      </c>
      <c r="AZ38" s="191" t="str">
        <f>IF(M38="","",
M38*VLOOKUP($G38,#REF!,COLUMN(#REF!)-COLUMN(#REF!)+1,0))</f>
        <v/>
      </c>
      <c r="BA38" s="191" t="str">
        <f>IF(N38="","",
N38*VLOOKUP($G38,#REF!,COLUMN(#REF!)-COLUMN(#REF!)+1,0))</f>
        <v/>
      </c>
      <c r="BB38" s="191" t="str">
        <f>IF(O38="","",
O38*VLOOKUP($G38,#REF!,COLUMN(#REF!)-COLUMN(#REF!)+1,0))</f>
        <v/>
      </c>
      <c r="BC38" s="191" t="str">
        <f>IF(P38="","",
P38*VLOOKUP($G38,#REF!,COLUMN(#REF!)-COLUMN(#REF!)+1,0))</f>
        <v/>
      </c>
      <c r="BD38" s="191" t="str">
        <f>IF(Q38="","",
Q38*VLOOKUP($G38,#REF!,COLUMN(#REF!)-COLUMN(#REF!)+1,0))</f>
        <v/>
      </c>
      <c r="BE38" s="191" t="str">
        <f>IF(R38="","",
R38*VLOOKUP($G38,#REF!,COLUMN(#REF!)-COLUMN(#REF!)+1,0))</f>
        <v/>
      </c>
      <c r="BF38" s="191" t="str">
        <f>IF(S38="","",
S38*VLOOKUP($G38,#REF!,COLUMN(#REF!)-COLUMN(#REF!)+1,0))</f>
        <v/>
      </c>
      <c r="BG38" s="232" t="str">
        <f>IF(T38="","",
T38*VLOOKUP($G38,#REF!,COLUMN(#REF!)-COLUMN(#REF!)+1,0))</f>
        <v/>
      </c>
      <c r="BH38" s="193">
        <f t="shared" si="8"/>
        <v>0</v>
      </c>
    </row>
    <row r="39" spans="2:60" ht="17.100000000000001" customHeight="1" x14ac:dyDescent="0.3">
      <c r="B39" s="742"/>
      <c r="C39" s="762"/>
      <c r="D39" s="755"/>
      <c r="E39" s="150"/>
      <c r="F39" s="132"/>
      <c r="G39" s="122"/>
      <c r="H39" s="200" t="str">
        <f t="shared" si="5"/>
        <v/>
      </c>
      <c r="I39" s="151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52"/>
      <c r="U39" s="201">
        <f t="shared" si="0"/>
        <v>0</v>
      </c>
      <c r="V39" s="213" t="str">
        <f>IF(I39="","",
I39*VLOOKUP($G39,#REF!,COLUMN(#REF!)-COLUMN(#REF!)+1,0))</f>
        <v/>
      </c>
      <c r="W39" s="214" t="str">
        <f>IF(J39="","",
J39*VLOOKUP($G39,#REF!,COLUMN(#REF!)-COLUMN(#REF!)+1,0))</f>
        <v/>
      </c>
      <c r="X39" s="214" t="str">
        <f>IF(K39="","",
K39*VLOOKUP($G39,#REF!,COLUMN(#REF!)-COLUMN(#REF!)+1,0))</f>
        <v/>
      </c>
      <c r="Y39" s="214" t="str">
        <f>IF(L39="","",
L39*VLOOKUP($G39,#REF!,COLUMN(#REF!)-COLUMN(#REF!)+1,0))</f>
        <v/>
      </c>
      <c r="Z39" s="214" t="str">
        <f>IF(M39="","",
M39*VLOOKUP($G39,#REF!,COLUMN(#REF!)-COLUMN(#REF!)+1,0))</f>
        <v/>
      </c>
      <c r="AA39" s="214" t="str">
        <f>IF(N39="","",
N39*VLOOKUP($G39,#REF!,COLUMN(#REF!)-COLUMN(#REF!)+1,0))</f>
        <v/>
      </c>
      <c r="AB39" s="214" t="str">
        <f>IF(O39="","",
O39*VLOOKUP($G39,#REF!,COLUMN(#REF!)-COLUMN(#REF!)+1,0))</f>
        <v/>
      </c>
      <c r="AC39" s="214" t="str">
        <f>IF(P39="","",
P39*VLOOKUP($G39,#REF!,COLUMN(#REF!)-COLUMN(#REF!)+1,0))</f>
        <v/>
      </c>
      <c r="AD39" s="214" t="str">
        <f>IF(Q39="","",
Q39*VLOOKUP($G39,#REF!,COLUMN(#REF!)-COLUMN(#REF!)+1,0))</f>
        <v/>
      </c>
      <c r="AE39" s="214" t="str">
        <f>IF(R39="","",
R39*VLOOKUP($G39,#REF!,COLUMN(#REF!)-COLUMN(#REF!)+1,0))</f>
        <v/>
      </c>
      <c r="AF39" s="214" t="str">
        <f>IF(S39="","",
S39*VLOOKUP($G39,#REF!,COLUMN(#REF!)-COLUMN(#REF!)+1,0))</f>
        <v/>
      </c>
      <c r="AG39" s="230" t="str">
        <f>IF(T39="","",
T39*VLOOKUP($G39,#REF!,COLUMN(#REF!)-COLUMN(#REF!)+1,0))</f>
        <v/>
      </c>
      <c r="AH39" s="231">
        <f t="shared" si="6"/>
        <v>0</v>
      </c>
      <c r="AI39" s="213" t="str">
        <f>IF(I39="","",
I39*VLOOKUP($G39,#REF!,COLUMN(#REF!)-COLUMN(#REF!)+1,0))</f>
        <v/>
      </c>
      <c r="AJ39" s="214" t="str">
        <f>IF(J39="","",
J39*VLOOKUP($G39,#REF!,COLUMN(#REF!)-COLUMN(#REF!)+1,0))</f>
        <v/>
      </c>
      <c r="AK39" s="214" t="str">
        <f>IF(K39="","",
K39*VLOOKUP($G39,#REF!,COLUMN(#REF!)-COLUMN(#REF!)+1,0))</f>
        <v/>
      </c>
      <c r="AL39" s="214" t="str">
        <f>IF(L39="","",
L39*VLOOKUP($G39,#REF!,COLUMN(#REF!)-COLUMN(#REF!)+1,0))</f>
        <v/>
      </c>
      <c r="AM39" s="214" t="str">
        <f>IF(M39="","",
M39*VLOOKUP($G39,#REF!,COLUMN(#REF!)-COLUMN(#REF!)+1,0))</f>
        <v/>
      </c>
      <c r="AN39" s="214" t="str">
        <f>IF(N39="","",
N39*VLOOKUP($G39,#REF!,COLUMN(#REF!)-COLUMN(#REF!)+1,0))</f>
        <v/>
      </c>
      <c r="AO39" s="214" t="str">
        <f>IF(O39="","",
O39*VLOOKUP($G39,#REF!,COLUMN(#REF!)-COLUMN(#REF!)+1,0))</f>
        <v/>
      </c>
      <c r="AP39" s="214" t="str">
        <f>IF(P39="","",
P39*VLOOKUP($G39,#REF!,COLUMN(#REF!)-COLUMN(#REF!)+1,0))</f>
        <v/>
      </c>
      <c r="AQ39" s="214" t="str">
        <f>IF(Q39="","",
Q39*VLOOKUP($G39,#REF!,COLUMN(#REF!)-COLUMN(#REF!)+1,0))</f>
        <v/>
      </c>
      <c r="AR39" s="214" t="str">
        <f>IF(R39="","",
R39*VLOOKUP($G39,#REF!,COLUMN(#REF!)-COLUMN(#REF!)+1,0))</f>
        <v/>
      </c>
      <c r="AS39" s="214" t="str">
        <f>IF(S39="","",
S39*VLOOKUP($G39,#REF!,COLUMN(#REF!)-COLUMN(#REF!)+1,0))</f>
        <v/>
      </c>
      <c r="AT39" s="230" t="str">
        <f>IF(T39="","",
T39*VLOOKUP($G39,#REF!,COLUMN(#REF!)-COLUMN(#REF!)+1,0))</f>
        <v/>
      </c>
      <c r="AU39" s="215">
        <f t="shared" si="7"/>
        <v>0</v>
      </c>
      <c r="AV39" s="213" t="str">
        <f>IF(I39="","",
I39*VLOOKUP($G39,#REF!,COLUMN(#REF!)-COLUMN(#REF!)+1,0))</f>
        <v/>
      </c>
      <c r="AW39" s="214" t="str">
        <f>IF(J39="","",
J39*VLOOKUP($G39,#REF!,COLUMN(#REF!)-COLUMN(#REF!)+1,0))</f>
        <v/>
      </c>
      <c r="AX39" s="214" t="str">
        <f>IF(K39="","",
K39*VLOOKUP($G39,#REF!,COLUMN(#REF!)-COLUMN(#REF!)+1,0))</f>
        <v/>
      </c>
      <c r="AY39" s="214" t="str">
        <f>IF(L39="","",
L39*VLOOKUP($G39,#REF!,COLUMN(#REF!)-COLUMN(#REF!)+1,0))</f>
        <v/>
      </c>
      <c r="AZ39" s="214" t="str">
        <f>IF(M39="","",
M39*VLOOKUP($G39,#REF!,COLUMN(#REF!)-COLUMN(#REF!)+1,0))</f>
        <v/>
      </c>
      <c r="BA39" s="214" t="str">
        <f>IF(N39="","",
N39*VLOOKUP($G39,#REF!,COLUMN(#REF!)-COLUMN(#REF!)+1,0))</f>
        <v/>
      </c>
      <c r="BB39" s="214" t="str">
        <f>IF(O39="","",
O39*VLOOKUP($G39,#REF!,COLUMN(#REF!)-COLUMN(#REF!)+1,0))</f>
        <v/>
      </c>
      <c r="BC39" s="214" t="str">
        <f>IF(P39="","",
P39*VLOOKUP($G39,#REF!,COLUMN(#REF!)-COLUMN(#REF!)+1,0))</f>
        <v/>
      </c>
      <c r="BD39" s="214" t="str">
        <f>IF(Q39="","",
Q39*VLOOKUP($G39,#REF!,COLUMN(#REF!)-COLUMN(#REF!)+1,0))</f>
        <v/>
      </c>
      <c r="BE39" s="214" t="str">
        <f>IF(R39="","",
R39*VLOOKUP($G39,#REF!,COLUMN(#REF!)-COLUMN(#REF!)+1,0))</f>
        <v/>
      </c>
      <c r="BF39" s="214" t="str">
        <f>IF(S39="","",
S39*VLOOKUP($G39,#REF!,COLUMN(#REF!)-COLUMN(#REF!)+1,0))</f>
        <v/>
      </c>
      <c r="BG39" s="230" t="str">
        <f>IF(T39="","",
T39*VLOOKUP($G39,#REF!,COLUMN(#REF!)-COLUMN(#REF!)+1,0))</f>
        <v/>
      </c>
      <c r="BH39" s="215">
        <f t="shared" si="8"/>
        <v>0</v>
      </c>
    </row>
    <row r="40" spans="2:60" ht="17.100000000000001" customHeight="1" x14ac:dyDescent="0.3">
      <c r="B40" s="742"/>
      <c r="C40" s="753" t="s">
        <v>43</v>
      </c>
      <c r="D40" s="766"/>
      <c r="E40" s="745" t="s">
        <v>44</v>
      </c>
      <c r="F40" s="746"/>
      <c r="G40" s="747"/>
      <c r="H40" s="788"/>
      <c r="I40" s="749" t="s">
        <v>47</v>
      </c>
      <c r="J40" s="750"/>
      <c r="K40" s="750"/>
      <c r="L40" s="750"/>
      <c r="M40" s="750"/>
      <c r="N40" s="750"/>
      <c r="O40" s="750"/>
      <c r="P40" s="750"/>
      <c r="Q40" s="750"/>
      <c r="R40" s="750"/>
      <c r="S40" s="750"/>
      <c r="T40" s="750"/>
      <c r="U40" s="751"/>
      <c r="V40" s="749" t="s">
        <v>78</v>
      </c>
      <c r="W40" s="750"/>
      <c r="X40" s="750"/>
      <c r="Y40" s="750"/>
      <c r="Z40" s="750"/>
      <c r="AA40" s="750"/>
      <c r="AB40" s="750"/>
      <c r="AC40" s="750"/>
      <c r="AD40" s="750"/>
      <c r="AE40" s="750"/>
      <c r="AF40" s="750"/>
      <c r="AG40" s="750"/>
      <c r="AH40" s="751"/>
      <c r="AI40" s="749" t="s">
        <v>84</v>
      </c>
      <c r="AJ40" s="750"/>
      <c r="AK40" s="750"/>
      <c r="AL40" s="750"/>
      <c r="AM40" s="750"/>
      <c r="AN40" s="750"/>
      <c r="AO40" s="750"/>
      <c r="AP40" s="750"/>
      <c r="AQ40" s="750"/>
      <c r="AR40" s="750"/>
      <c r="AS40" s="750"/>
      <c r="AT40" s="750"/>
      <c r="AU40" s="789"/>
      <c r="AV40" s="785" t="s">
        <v>79</v>
      </c>
      <c r="AW40" s="786"/>
      <c r="AX40" s="786"/>
      <c r="AY40" s="786"/>
      <c r="AZ40" s="786"/>
      <c r="BA40" s="786"/>
      <c r="BB40" s="786"/>
      <c r="BC40" s="786"/>
      <c r="BD40" s="786"/>
      <c r="BE40" s="786"/>
      <c r="BF40" s="786"/>
      <c r="BG40" s="786"/>
      <c r="BH40" s="787"/>
    </row>
    <row r="41" spans="2:60" ht="17.100000000000001" customHeight="1" thickBot="1" x14ac:dyDescent="0.35">
      <c r="B41" s="742"/>
      <c r="C41" s="754"/>
      <c r="D41" s="767"/>
      <c r="E41" s="4" t="s">
        <v>46</v>
      </c>
      <c r="F41" s="5" t="s">
        <v>48</v>
      </c>
      <c r="G41" s="5" t="s">
        <v>51</v>
      </c>
      <c r="H41" s="6" t="s">
        <v>2</v>
      </c>
      <c r="I41" s="7" t="s">
        <v>3</v>
      </c>
      <c r="J41" s="8" t="s">
        <v>4</v>
      </c>
      <c r="K41" s="8" t="s">
        <v>5</v>
      </c>
      <c r="L41" s="8" t="s">
        <v>6</v>
      </c>
      <c r="M41" s="8" t="s">
        <v>7</v>
      </c>
      <c r="N41" s="8" t="s">
        <v>8</v>
      </c>
      <c r="O41" s="8" t="s">
        <v>9</v>
      </c>
      <c r="P41" s="8" t="s">
        <v>10</v>
      </c>
      <c r="Q41" s="8" t="s">
        <v>11</v>
      </c>
      <c r="R41" s="8" t="s">
        <v>12</v>
      </c>
      <c r="S41" s="8" t="s">
        <v>13</v>
      </c>
      <c r="T41" s="9" t="s">
        <v>14</v>
      </c>
      <c r="U41" s="10" t="s">
        <v>15</v>
      </c>
      <c r="V41" s="7" t="s">
        <v>3</v>
      </c>
      <c r="W41" s="8" t="s">
        <v>4</v>
      </c>
      <c r="X41" s="8" t="s">
        <v>5</v>
      </c>
      <c r="Y41" s="8" t="s">
        <v>6</v>
      </c>
      <c r="Z41" s="8" t="s">
        <v>7</v>
      </c>
      <c r="AA41" s="8" t="s">
        <v>8</v>
      </c>
      <c r="AB41" s="8" t="s">
        <v>9</v>
      </c>
      <c r="AC41" s="8" t="s">
        <v>10</v>
      </c>
      <c r="AD41" s="8" t="s">
        <v>11</v>
      </c>
      <c r="AE41" s="8" t="s">
        <v>12</v>
      </c>
      <c r="AF41" s="8" t="s">
        <v>13</v>
      </c>
      <c r="AG41" s="9" t="s">
        <v>14</v>
      </c>
      <c r="AH41" s="10" t="s">
        <v>15</v>
      </c>
      <c r="AI41" s="7" t="s">
        <v>3</v>
      </c>
      <c r="AJ41" s="8" t="s">
        <v>4</v>
      </c>
      <c r="AK41" s="8" t="s">
        <v>5</v>
      </c>
      <c r="AL41" s="8" t="s">
        <v>6</v>
      </c>
      <c r="AM41" s="8" t="s">
        <v>7</v>
      </c>
      <c r="AN41" s="8" t="s">
        <v>8</v>
      </c>
      <c r="AO41" s="8" t="s">
        <v>9</v>
      </c>
      <c r="AP41" s="8" t="s">
        <v>10</v>
      </c>
      <c r="AQ41" s="8" t="s">
        <v>11</v>
      </c>
      <c r="AR41" s="8" t="s">
        <v>12</v>
      </c>
      <c r="AS41" s="8" t="s">
        <v>13</v>
      </c>
      <c r="AT41" s="9" t="s">
        <v>14</v>
      </c>
      <c r="AU41" s="10" t="s">
        <v>15</v>
      </c>
      <c r="AV41" s="7" t="s">
        <v>3</v>
      </c>
      <c r="AW41" s="8" t="s">
        <v>4</v>
      </c>
      <c r="AX41" s="8" t="s">
        <v>5</v>
      </c>
      <c r="AY41" s="8" t="s">
        <v>6</v>
      </c>
      <c r="AZ41" s="8" t="s">
        <v>7</v>
      </c>
      <c r="BA41" s="8" t="s">
        <v>8</v>
      </c>
      <c r="BB41" s="8" t="s">
        <v>9</v>
      </c>
      <c r="BC41" s="8" t="s">
        <v>10</v>
      </c>
      <c r="BD41" s="8" t="s">
        <v>11</v>
      </c>
      <c r="BE41" s="8" t="s">
        <v>12</v>
      </c>
      <c r="BF41" s="8" t="s">
        <v>13</v>
      </c>
      <c r="BG41" s="9" t="s">
        <v>14</v>
      </c>
      <c r="BH41" s="10" t="s">
        <v>15</v>
      </c>
    </row>
    <row r="42" spans="2:60" ht="17.100000000000001" customHeight="1" thickTop="1" x14ac:dyDescent="0.3">
      <c r="B42" s="742"/>
      <c r="C42" s="754"/>
      <c r="D42" s="767"/>
      <c r="E42" s="156" t="s">
        <v>92</v>
      </c>
      <c r="F42" s="157" t="s">
        <v>154</v>
      </c>
      <c r="G42" s="117"/>
      <c r="H42" s="194" t="e">
        <f>IF($F42="","",
VLOOKUP($F42,#REF!,2,0))</f>
        <v>#REF!</v>
      </c>
      <c r="I42" s="158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/>
      <c r="U42" s="243">
        <f t="shared" si="0"/>
        <v>0</v>
      </c>
      <c r="V42" s="244" t="str">
        <f>IF(I42="","",
IF($E42=#REF!,
I42*'기준연도 활동자료 입력 (IPCC, EPA연료명 목록구분'!$G42*(VLOOKUP($F42,#REF!,COLUMN(#REF!)-COLUMN(#REF!)+1,0)/(10^3)),
IF($E42=#REF!,
I42*(1-'기준연도 활동자료 입력 (IPCC, EPA연료명 목록구분'!$G42)*(VLOOKUP($F42,#REF!,COLUMN(#REF!)-COLUMN(#REF!)+1,0)/(10^3)),
I42*(VLOOKUP($F42,#REF!,COLUMN(#REF!)-COLUMN(#REF!)+1,0)/(10^3)))))</f>
        <v/>
      </c>
      <c r="W42" s="244" t="str">
        <f>IF(J42="","",
IF($E42=#REF!,
J42*'기준연도 활동자료 입력 (IPCC, EPA연료명 목록구분'!$G42*(VLOOKUP($F42,#REF!,COLUMN(#REF!)-COLUMN(#REF!)+1,0)/(10^3)),
IF($E42=#REF!,
J42*(1-'기준연도 활동자료 입력 (IPCC, EPA연료명 목록구분'!$G42)*(VLOOKUP($F42,#REF!,COLUMN(#REF!)-COLUMN(#REF!)+1,0)/(10^3)),
J42*(VLOOKUP($F42,#REF!,COLUMN(#REF!)-COLUMN(#REF!)+1,0)/(10^3)))))</f>
        <v/>
      </c>
      <c r="X42" s="244" t="str">
        <f>IF(K42="","",
IF($E42=#REF!,
K42*'기준연도 활동자료 입력 (IPCC, EPA연료명 목록구분'!$G42*(VLOOKUP($F42,#REF!,COLUMN(#REF!)-COLUMN(#REF!)+1,0)/(10^3)),
IF($E42=#REF!,
K42*(1-'기준연도 활동자료 입력 (IPCC, EPA연료명 목록구분'!$G42)*(VLOOKUP($F42,#REF!,COLUMN(#REF!)-COLUMN(#REF!)+1,0)/(10^3)),
K42*(VLOOKUP($F42,#REF!,COLUMN(#REF!)-COLUMN(#REF!)+1,0)/(10^3)))))</f>
        <v/>
      </c>
      <c r="Y42" s="244" t="str">
        <f>IF(L42="","",
IF($E42=#REF!,
L42*'기준연도 활동자료 입력 (IPCC, EPA연료명 목록구분'!$G42*(VLOOKUP($F42,#REF!,COLUMN(#REF!)-COLUMN(#REF!)+1,0)/(10^3)),
IF($E42=#REF!,
L42*(1-'기준연도 활동자료 입력 (IPCC, EPA연료명 목록구분'!$G42)*(VLOOKUP($F42,#REF!,COLUMN(#REF!)-COLUMN(#REF!)+1,0)/(10^3)),
L42*(VLOOKUP($F42,#REF!,COLUMN(#REF!)-COLUMN(#REF!)+1,0)/(10^3)))))</f>
        <v/>
      </c>
      <c r="Z42" s="244" t="str">
        <f>IF(M42="","",
IF($E42=#REF!,
M42*'기준연도 활동자료 입력 (IPCC, EPA연료명 목록구분'!$G42*(VLOOKUP($F42,#REF!,COLUMN(#REF!)-COLUMN(#REF!)+1,0)/(10^3)),
IF($E42=#REF!,
M42*(1-'기준연도 활동자료 입력 (IPCC, EPA연료명 목록구분'!$G42)*(VLOOKUP($F42,#REF!,COLUMN(#REF!)-COLUMN(#REF!)+1,0)/(10^3)),
M42*(VLOOKUP($F42,#REF!,COLUMN(#REF!)-COLUMN(#REF!)+1,0)/(10^3)))))</f>
        <v/>
      </c>
      <c r="AA42" s="244" t="str">
        <f>IF(N42="","",
IF($E42=#REF!,
N42*'기준연도 활동자료 입력 (IPCC, EPA연료명 목록구분'!$G42*(VLOOKUP($F42,#REF!,COLUMN(#REF!)-COLUMN(#REF!)+1,0)/(10^3)),
IF($E42=#REF!,
N42*(1-'기준연도 활동자료 입력 (IPCC, EPA연료명 목록구분'!$G42)*(VLOOKUP($F42,#REF!,COLUMN(#REF!)-COLUMN(#REF!)+1,0)/(10^3)),
N42*(VLOOKUP($F42,#REF!,COLUMN(#REF!)-COLUMN(#REF!)+1,0)/(10^3)))))</f>
        <v/>
      </c>
      <c r="AB42" s="244" t="str">
        <f>IF(O42="","",
IF($E42=#REF!,
O42*'기준연도 활동자료 입력 (IPCC, EPA연료명 목록구분'!$G42*(VLOOKUP($F42,#REF!,COLUMN(#REF!)-COLUMN(#REF!)+1,0)/(10^3)),
IF($E42=#REF!,
O42*(1-'기준연도 활동자료 입력 (IPCC, EPA연료명 목록구분'!$G42)*(VLOOKUP($F42,#REF!,COLUMN(#REF!)-COLUMN(#REF!)+1,0)/(10^3)),
O42*(VLOOKUP($F42,#REF!,COLUMN(#REF!)-COLUMN(#REF!)+1,0)/(10^3)))))</f>
        <v/>
      </c>
      <c r="AC42" s="244" t="str">
        <f>IF(P42="","",
IF($E42=#REF!,
P42*'기준연도 활동자료 입력 (IPCC, EPA연료명 목록구분'!$G42*(VLOOKUP($F42,#REF!,COLUMN(#REF!)-COLUMN(#REF!)+1,0)/(10^3)),
IF($E42=#REF!,
P42*(1-'기준연도 활동자료 입력 (IPCC, EPA연료명 목록구분'!$G42)*(VLOOKUP($F42,#REF!,COLUMN(#REF!)-COLUMN(#REF!)+1,0)/(10^3)),
P42*(VLOOKUP($F42,#REF!,COLUMN(#REF!)-COLUMN(#REF!)+1,0)/(10^3)))))</f>
        <v/>
      </c>
      <c r="AD42" s="244" t="str">
        <f>IF(Q42="","",
IF($E42=#REF!,
Q42*'기준연도 활동자료 입력 (IPCC, EPA연료명 목록구분'!$G42*(VLOOKUP($F42,#REF!,COLUMN(#REF!)-COLUMN(#REF!)+1,0)/(10^3)),
IF($E42=#REF!,
Q42*(1-'기준연도 활동자료 입력 (IPCC, EPA연료명 목록구분'!$G42)*(VLOOKUP($F42,#REF!,COLUMN(#REF!)-COLUMN(#REF!)+1,0)/(10^3)),
Q42*(VLOOKUP($F42,#REF!,COLUMN(#REF!)-COLUMN(#REF!)+1,0)/(10^3)))))</f>
        <v/>
      </c>
      <c r="AE42" s="244" t="str">
        <f>IF(R42="","",
IF($E42=#REF!,
R42*'기준연도 활동자료 입력 (IPCC, EPA연료명 목록구분'!$G42*(VLOOKUP($F42,#REF!,COLUMN(#REF!)-COLUMN(#REF!)+1,0)/(10^3)),
IF($E42=#REF!,
R42*(1-'기준연도 활동자료 입력 (IPCC, EPA연료명 목록구분'!$G42)*(VLOOKUP($F42,#REF!,COLUMN(#REF!)-COLUMN(#REF!)+1,0)/(10^3)),
R42*(VLOOKUP($F42,#REF!,COLUMN(#REF!)-COLUMN(#REF!)+1,0)/(10^3)))))</f>
        <v/>
      </c>
      <c r="AF42" s="244" t="str">
        <f>IF(S42="","",
IF($E42=#REF!,
S42*'기준연도 활동자료 입력 (IPCC, EPA연료명 목록구분'!$G42*(VLOOKUP($F42,#REF!,COLUMN(#REF!)-COLUMN(#REF!)+1,0)/(10^3)),
IF($E42=#REF!,
S42*(1-'기준연도 활동자료 입력 (IPCC, EPA연료명 목록구분'!$G42)*(VLOOKUP($F42,#REF!,COLUMN(#REF!)-COLUMN(#REF!)+1,0)/(10^3)),
S42*(VLOOKUP($F42,#REF!,COLUMN(#REF!)-COLUMN(#REF!)+1,0)/(10^3)))))</f>
        <v/>
      </c>
      <c r="AG42" s="244" t="str">
        <f>IF(T42="","",
IF($E42=#REF!,
T42*'기준연도 활동자료 입력 (IPCC, EPA연료명 목록구분'!$G42*(VLOOKUP($F42,#REF!,COLUMN(#REF!)-COLUMN(#REF!)+1,0)/(10^3)),
IF($E42=#REF!,
T42*(1-'기준연도 활동자료 입력 (IPCC, EPA연료명 목록구분'!$G42)*(VLOOKUP($F42,#REF!,COLUMN(#REF!)-COLUMN(#REF!)+1,0)/(10^3)),
T42*(VLOOKUP($F42,#REF!,COLUMN(#REF!)-COLUMN(#REF!)+1,0)/(10^3)))))</f>
        <v/>
      </c>
      <c r="AH42" s="245">
        <f t="shared" ref="AH42:AH51" si="9">SUM(V42:AG42)</f>
        <v>0</v>
      </c>
      <c r="AI42" s="246" t="str">
        <f>IF(I42="","",
IF($E42=#REF!,
I42*'기준연도 활동자료 입력 (IPCC, EPA연료명 목록구분'!$G42*(VLOOKUP($F42,#REF!,COLUMN(#REF!)-COLUMN(#REF!)+1,0)/(10^3)),
IF($E42=#REF!,
I42*(1-'기준연도 활동자료 입력 (IPCC, EPA연료명 목록구분'!$G42)*(VLOOKUP($F42,#REF!,COLUMN(#REF!)-COLUMN(#REF!)+1,0)/(10^3)),
I42*(VLOOKUP($F42,#REF!,COLUMN(#REF!)-COLUMN(#REF!)+1,0)/(10^3)))))</f>
        <v/>
      </c>
      <c r="AJ42" s="246" t="str">
        <f>IF(J42="","",
IF($E42=#REF!,
J42*'기준연도 활동자료 입력 (IPCC, EPA연료명 목록구분'!$G42*(VLOOKUP($F42,#REF!,COLUMN(#REF!)-COLUMN(#REF!)+1,0)/(10^3)),
IF($E42=#REF!,
J42*(1-'기준연도 활동자료 입력 (IPCC, EPA연료명 목록구분'!$G42)*(VLOOKUP($F42,#REF!,COLUMN(#REF!)-COLUMN(#REF!)+1,0)/(10^3)),
J42*(VLOOKUP($F42,#REF!,COLUMN(#REF!)-COLUMN(#REF!)+1,0)/(10^3)))))</f>
        <v/>
      </c>
      <c r="AK42" s="246" t="str">
        <f>IF(K42="","",
IF($E42=#REF!,
K42*'기준연도 활동자료 입력 (IPCC, EPA연료명 목록구분'!$G42*(VLOOKUP($F42,#REF!,COLUMN(#REF!)-COLUMN(#REF!)+1,0)/(10^3)),
IF($E42=#REF!,
K42*(1-'기준연도 활동자료 입력 (IPCC, EPA연료명 목록구분'!$G42)*(VLOOKUP($F42,#REF!,COLUMN(#REF!)-COLUMN(#REF!)+1,0)/(10^3)),
K42*(VLOOKUP($F42,#REF!,COLUMN(#REF!)-COLUMN(#REF!)+1,0)/(10^3)))))</f>
        <v/>
      </c>
      <c r="AL42" s="246" t="str">
        <f>IF(L42="","",
IF($E42=#REF!,
L42*'기준연도 활동자료 입력 (IPCC, EPA연료명 목록구분'!$G42*(VLOOKUP($F42,#REF!,COLUMN(#REF!)-COLUMN(#REF!)+1,0)/(10^3)),
IF($E42=#REF!,
L42*(1-'기준연도 활동자료 입력 (IPCC, EPA연료명 목록구분'!$G42)*(VLOOKUP($F42,#REF!,COLUMN(#REF!)-COLUMN(#REF!)+1,0)/(10^3)),
L42*(VLOOKUP($F42,#REF!,COLUMN(#REF!)-COLUMN(#REF!)+1,0)/(10^3)))))</f>
        <v/>
      </c>
      <c r="AM42" s="246" t="str">
        <f>IF(M42="","",
IF($E42=#REF!,
M42*'기준연도 활동자료 입력 (IPCC, EPA연료명 목록구분'!$G42*(VLOOKUP($F42,#REF!,COLUMN(#REF!)-COLUMN(#REF!)+1,0)/(10^3)),
IF($E42=#REF!,
M42*(1-'기준연도 활동자료 입력 (IPCC, EPA연료명 목록구분'!$G42)*(VLOOKUP($F42,#REF!,COLUMN(#REF!)-COLUMN(#REF!)+1,0)/(10^3)),
M42*(VLOOKUP($F42,#REF!,COLUMN(#REF!)-COLUMN(#REF!)+1,0)/(10^3)))))</f>
        <v/>
      </c>
      <c r="AN42" s="246" t="str">
        <f>IF(N42="","",
IF($E42=#REF!,
N42*'기준연도 활동자료 입력 (IPCC, EPA연료명 목록구분'!$G42*(VLOOKUP($F42,#REF!,COLUMN(#REF!)-COLUMN(#REF!)+1,0)/(10^3)),
IF($E42=#REF!,
N42*(1-'기준연도 활동자료 입력 (IPCC, EPA연료명 목록구분'!$G42)*(VLOOKUP($F42,#REF!,COLUMN(#REF!)-COLUMN(#REF!)+1,0)/(10^3)),
N42*(VLOOKUP($F42,#REF!,COLUMN(#REF!)-COLUMN(#REF!)+1,0)/(10^3)))))</f>
        <v/>
      </c>
      <c r="AO42" s="246" t="str">
        <f>IF(O42="","",
IF($E42=#REF!,
O42*'기준연도 활동자료 입력 (IPCC, EPA연료명 목록구분'!$G42*(VLOOKUP($F42,#REF!,COLUMN(#REF!)-COLUMN(#REF!)+1,0)/(10^3)),
IF($E42=#REF!,
O42*(1-'기준연도 활동자료 입력 (IPCC, EPA연료명 목록구분'!$G42)*(VLOOKUP($F42,#REF!,COLUMN(#REF!)-COLUMN(#REF!)+1,0)/(10^3)),
O42*(VLOOKUP($F42,#REF!,COLUMN(#REF!)-COLUMN(#REF!)+1,0)/(10^3)))))</f>
        <v/>
      </c>
      <c r="AP42" s="246" t="str">
        <f>IF(P42="","",
IF($E42=#REF!,
P42*'기준연도 활동자료 입력 (IPCC, EPA연료명 목록구분'!$G42*(VLOOKUP($F42,#REF!,COLUMN(#REF!)-COLUMN(#REF!)+1,0)/(10^3)),
IF($E42=#REF!,
P42*(1-'기준연도 활동자료 입력 (IPCC, EPA연료명 목록구분'!$G42)*(VLOOKUP($F42,#REF!,COLUMN(#REF!)-COLUMN(#REF!)+1,0)/(10^3)),
P42*(VLOOKUP($F42,#REF!,COLUMN(#REF!)-COLUMN(#REF!)+1,0)/(10^3)))))</f>
        <v/>
      </c>
      <c r="AQ42" s="246" t="str">
        <f>IF(Q42="","",
IF($E42=#REF!,
Q42*'기준연도 활동자료 입력 (IPCC, EPA연료명 목록구분'!$G42*(VLOOKUP($F42,#REF!,COLUMN(#REF!)-COLUMN(#REF!)+1,0)/(10^3)),
IF($E42=#REF!,
Q42*(1-'기준연도 활동자료 입력 (IPCC, EPA연료명 목록구분'!$G42)*(VLOOKUP($F42,#REF!,COLUMN(#REF!)-COLUMN(#REF!)+1,0)/(10^3)),
Q42*(VLOOKUP($F42,#REF!,COLUMN(#REF!)-COLUMN(#REF!)+1,0)/(10^3)))))</f>
        <v/>
      </c>
      <c r="AR42" s="246" t="str">
        <f>IF(R42="","",
IF($E42=#REF!,
R42*'기준연도 활동자료 입력 (IPCC, EPA연료명 목록구분'!$G42*(VLOOKUP($F42,#REF!,COLUMN(#REF!)-COLUMN(#REF!)+1,0)/(10^3)),
IF($E42=#REF!,
R42*(1-'기준연도 활동자료 입력 (IPCC, EPA연료명 목록구분'!$G42)*(VLOOKUP($F42,#REF!,COLUMN(#REF!)-COLUMN(#REF!)+1,0)/(10^3)),
R42*(VLOOKUP($F42,#REF!,COLUMN(#REF!)-COLUMN(#REF!)+1,0)/(10^3)))))</f>
        <v/>
      </c>
      <c r="AS42" s="246" t="str">
        <f>IF(S42="","",
IF($E42=#REF!,
S42*'기준연도 활동자료 입력 (IPCC, EPA연료명 목록구분'!$G42*(VLOOKUP($F42,#REF!,COLUMN(#REF!)-COLUMN(#REF!)+1,0)/(10^3)),
IF($E42=#REF!,
S42*(1-'기준연도 활동자료 입력 (IPCC, EPA연료명 목록구분'!$G42)*(VLOOKUP($F42,#REF!,COLUMN(#REF!)-COLUMN(#REF!)+1,0)/(10^3)),
S42*(VLOOKUP($F42,#REF!,COLUMN(#REF!)-COLUMN(#REF!)+1,0)/(10^3)))))</f>
        <v/>
      </c>
      <c r="AT42" s="246" t="str">
        <f>IF(T42="","",
IF($E42=#REF!,
T42*'기준연도 활동자료 입력 (IPCC, EPA연료명 목록구분'!$G42*(VLOOKUP($F42,#REF!,COLUMN(#REF!)-COLUMN(#REF!)+1,0)/(10^3)),
IF($E42=#REF!,
T42*(1-'기준연도 활동자료 입력 (IPCC, EPA연료명 목록구분'!$G42)*(VLOOKUP($F42,#REF!,COLUMN(#REF!)-COLUMN(#REF!)+1,0)/(10^3)),
T42*(VLOOKUP($F42,#REF!,COLUMN(#REF!)-COLUMN(#REF!)+1,0)/(10^3)))))</f>
        <v/>
      </c>
      <c r="AU42" s="245">
        <f t="shared" si="2"/>
        <v>0</v>
      </c>
      <c r="AV42" s="247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9"/>
      <c r="BH42" s="245">
        <f t="shared" si="3"/>
        <v>0</v>
      </c>
    </row>
    <row r="43" spans="2:60" ht="17.100000000000001" customHeight="1" x14ac:dyDescent="0.3">
      <c r="B43" s="742"/>
      <c r="C43" s="754"/>
      <c r="D43" s="767"/>
      <c r="E43" s="111"/>
      <c r="F43" s="161"/>
      <c r="G43" s="117"/>
      <c r="H43" s="194" t="str">
        <f>IF($F43="","",
VLOOKUP($F43,#REF!,2,0))</f>
        <v/>
      </c>
      <c r="I43" s="162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 s="243">
        <f t="shared" si="0"/>
        <v>0</v>
      </c>
      <c r="V43" s="244" t="str">
        <f>IF(I43="","",
IF($E43=#REF!,
I43*'기준연도 활동자료 입력 (IPCC, EPA연료명 목록구분'!$G43*(VLOOKUP($F43,#REF!,COLUMN(#REF!)-COLUMN(#REF!)+1,0)/(10^3)),
IF($E43=#REF!,
I43*(1-'기준연도 활동자료 입력 (IPCC, EPA연료명 목록구분'!$G43)*(VLOOKUP($F43,#REF!,COLUMN(#REF!)-COLUMN(#REF!)+1,0)/(10^3)),
I43*(VLOOKUP($F43,#REF!,COLUMN(#REF!)-COLUMN(#REF!)+1,0)/(10^3)))))</f>
        <v/>
      </c>
      <c r="W43" s="244" t="str">
        <f>IF(J43="","",
IF($E43=#REF!,
J43*'기준연도 활동자료 입력 (IPCC, EPA연료명 목록구분'!$G43*(VLOOKUP($F43,#REF!,COLUMN(#REF!)-COLUMN(#REF!)+1,0)/(10^3)),
IF($E43=#REF!,
J43*(1-'기준연도 활동자료 입력 (IPCC, EPA연료명 목록구분'!$G43)*(VLOOKUP($F43,#REF!,COLUMN(#REF!)-COLUMN(#REF!)+1,0)/(10^3)),
J43*(VLOOKUP($F43,#REF!,COLUMN(#REF!)-COLUMN(#REF!)+1,0)/(10^3)))))</f>
        <v/>
      </c>
      <c r="X43" s="244" t="str">
        <f>IF(K43="","",
IF($E43=#REF!,
K43*'기준연도 활동자료 입력 (IPCC, EPA연료명 목록구분'!$G43*(VLOOKUP($F43,#REF!,COLUMN(#REF!)-COLUMN(#REF!)+1,0)/(10^3)),
IF($E43=#REF!,
K43*(1-'기준연도 활동자료 입력 (IPCC, EPA연료명 목록구분'!$G43)*(VLOOKUP($F43,#REF!,COLUMN(#REF!)-COLUMN(#REF!)+1,0)/(10^3)),
K43*(VLOOKUP($F43,#REF!,COLUMN(#REF!)-COLUMN(#REF!)+1,0)/(10^3)))))</f>
        <v/>
      </c>
      <c r="Y43" s="244" t="str">
        <f>IF(L43="","",
IF($E43=#REF!,
L43*'기준연도 활동자료 입력 (IPCC, EPA연료명 목록구분'!$G43*(VLOOKUP($F43,#REF!,COLUMN(#REF!)-COLUMN(#REF!)+1,0)/(10^3)),
IF($E43=#REF!,
L43*(1-'기준연도 활동자료 입력 (IPCC, EPA연료명 목록구분'!$G43)*(VLOOKUP($F43,#REF!,COLUMN(#REF!)-COLUMN(#REF!)+1,0)/(10^3)),
L43*(VLOOKUP($F43,#REF!,COLUMN(#REF!)-COLUMN(#REF!)+1,0)/(10^3)))))</f>
        <v/>
      </c>
      <c r="Z43" s="244" t="str">
        <f>IF(M43="","",
IF($E43=#REF!,
M43*'기준연도 활동자료 입력 (IPCC, EPA연료명 목록구분'!$G43*(VLOOKUP($F43,#REF!,COLUMN(#REF!)-COLUMN(#REF!)+1,0)/(10^3)),
IF($E43=#REF!,
M43*(1-'기준연도 활동자료 입력 (IPCC, EPA연료명 목록구분'!$G43)*(VLOOKUP($F43,#REF!,COLUMN(#REF!)-COLUMN(#REF!)+1,0)/(10^3)),
M43*(VLOOKUP($F43,#REF!,COLUMN(#REF!)-COLUMN(#REF!)+1,0)/(10^3)))))</f>
        <v/>
      </c>
      <c r="AA43" s="244" t="str">
        <f>IF(N43="","",
IF($E43=#REF!,
N43*'기준연도 활동자료 입력 (IPCC, EPA연료명 목록구분'!$G43*(VLOOKUP($F43,#REF!,COLUMN(#REF!)-COLUMN(#REF!)+1,0)/(10^3)),
IF($E43=#REF!,
N43*(1-'기준연도 활동자료 입력 (IPCC, EPA연료명 목록구분'!$G43)*(VLOOKUP($F43,#REF!,COLUMN(#REF!)-COLUMN(#REF!)+1,0)/(10^3)),
N43*(VLOOKUP($F43,#REF!,COLUMN(#REF!)-COLUMN(#REF!)+1,0)/(10^3)))))</f>
        <v/>
      </c>
      <c r="AB43" s="244" t="str">
        <f>IF(O43="","",
IF($E43=#REF!,
O43*'기준연도 활동자료 입력 (IPCC, EPA연료명 목록구분'!$G43*(VLOOKUP($F43,#REF!,COLUMN(#REF!)-COLUMN(#REF!)+1,0)/(10^3)),
IF($E43=#REF!,
O43*(1-'기준연도 활동자료 입력 (IPCC, EPA연료명 목록구분'!$G43)*(VLOOKUP($F43,#REF!,COLUMN(#REF!)-COLUMN(#REF!)+1,0)/(10^3)),
O43*(VLOOKUP($F43,#REF!,COLUMN(#REF!)-COLUMN(#REF!)+1,0)/(10^3)))))</f>
        <v/>
      </c>
      <c r="AC43" s="244" t="str">
        <f>IF(P43="","",
IF($E43=#REF!,
P43*'기준연도 활동자료 입력 (IPCC, EPA연료명 목록구분'!$G43*(VLOOKUP($F43,#REF!,COLUMN(#REF!)-COLUMN(#REF!)+1,0)/(10^3)),
IF($E43=#REF!,
P43*(1-'기준연도 활동자료 입력 (IPCC, EPA연료명 목록구분'!$G43)*(VLOOKUP($F43,#REF!,COLUMN(#REF!)-COLUMN(#REF!)+1,0)/(10^3)),
P43*(VLOOKUP($F43,#REF!,COLUMN(#REF!)-COLUMN(#REF!)+1,0)/(10^3)))))</f>
        <v/>
      </c>
      <c r="AD43" s="244" t="str">
        <f>IF(Q43="","",
IF($E43=#REF!,
Q43*'기준연도 활동자료 입력 (IPCC, EPA연료명 목록구분'!$G43*(VLOOKUP($F43,#REF!,COLUMN(#REF!)-COLUMN(#REF!)+1,0)/(10^3)),
IF($E43=#REF!,
Q43*(1-'기준연도 활동자료 입력 (IPCC, EPA연료명 목록구분'!$G43)*(VLOOKUP($F43,#REF!,COLUMN(#REF!)-COLUMN(#REF!)+1,0)/(10^3)),
Q43*(VLOOKUP($F43,#REF!,COLUMN(#REF!)-COLUMN(#REF!)+1,0)/(10^3)))))</f>
        <v/>
      </c>
      <c r="AE43" s="244" t="str">
        <f>IF(R43="","",
IF($E43=#REF!,
R43*'기준연도 활동자료 입력 (IPCC, EPA연료명 목록구분'!$G43*(VLOOKUP($F43,#REF!,COLUMN(#REF!)-COLUMN(#REF!)+1,0)/(10^3)),
IF($E43=#REF!,
R43*(1-'기준연도 활동자료 입력 (IPCC, EPA연료명 목록구분'!$G43)*(VLOOKUP($F43,#REF!,COLUMN(#REF!)-COLUMN(#REF!)+1,0)/(10^3)),
R43*(VLOOKUP($F43,#REF!,COLUMN(#REF!)-COLUMN(#REF!)+1,0)/(10^3)))))</f>
        <v/>
      </c>
      <c r="AF43" s="244" t="str">
        <f>IF(S43="","",
IF($E43=#REF!,
S43*'기준연도 활동자료 입력 (IPCC, EPA연료명 목록구분'!$G43*(VLOOKUP($F43,#REF!,COLUMN(#REF!)-COLUMN(#REF!)+1,0)/(10^3)),
IF($E43=#REF!,
S43*(1-'기준연도 활동자료 입력 (IPCC, EPA연료명 목록구분'!$G43)*(VLOOKUP($F43,#REF!,COLUMN(#REF!)-COLUMN(#REF!)+1,0)/(10^3)),
S43*(VLOOKUP($F43,#REF!,COLUMN(#REF!)-COLUMN(#REF!)+1,0)/(10^3)))))</f>
        <v/>
      </c>
      <c r="AG43" s="250" t="str">
        <f>IF(T43="","",
IF($E43=#REF!,
T43*'기준연도 활동자료 입력 (IPCC, EPA연료명 목록구분'!$G43*(VLOOKUP($F43,#REF!,COLUMN(#REF!)-COLUMN(#REF!)+1,0)/(10^3)),
IF($E43=#REF!,
T43*(1-'기준연도 활동자료 입력 (IPCC, EPA연료명 목록구분'!$G43)*(VLOOKUP($F43,#REF!,COLUMN(#REF!)-COLUMN(#REF!)+1,0)/(10^3)),
T43*(VLOOKUP($F43,#REF!,COLUMN(#REF!)-COLUMN(#REF!)+1,0)/(10^3)))))</f>
        <v/>
      </c>
      <c r="AH43" s="251">
        <f t="shared" si="9"/>
        <v>0</v>
      </c>
      <c r="AI43" s="252" t="str">
        <f>IF(I43="","",
IF($E43=#REF!,
I43*'기준연도 활동자료 입력 (IPCC, EPA연료명 목록구분'!$G43*(VLOOKUP($F43,#REF!,COLUMN(#REF!)-COLUMN(#REF!)+1,0)/(10^3)),
IF($E43=#REF!,
I43*(1-'기준연도 활동자료 입력 (IPCC, EPA연료명 목록구분'!$G43)*(VLOOKUP($F43,#REF!,COLUMN(#REF!)-COLUMN(#REF!)+1,0)/(10^3)),
I43*(VLOOKUP($F43,#REF!,COLUMN(#REF!)-COLUMN(#REF!)+1,0)/(10^3)))))</f>
        <v/>
      </c>
      <c r="AJ43" s="252" t="str">
        <f>IF(J43="","",
IF($E43=#REF!,
J43*'기준연도 활동자료 입력 (IPCC, EPA연료명 목록구분'!$G43*(VLOOKUP($F43,#REF!,COLUMN(#REF!)-COLUMN(#REF!)+1,0)/(10^3)),
IF($E43=#REF!,
J43*(1-'기준연도 활동자료 입력 (IPCC, EPA연료명 목록구분'!$G43)*(VLOOKUP($F43,#REF!,COLUMN(#REF!)-COLUMN(#REF!)+1,0)/(10^3)),
J43*(VLOOKUP($F43,#REF!,COLUMN(#REF!)-COLUMN(#REF!)+1,0)/(10^3)))))</f>
        <v/>
      </c>
      <c r="AK43" s="252" t="str">
        <f>IF(K43="","",
IF($E43=#REF!,
K43*'기준연도 활동자료 입력 (IPCC, EPA연료명 목록구분'!$G43*(VLOOKUP($F43,#REF!,COLUMN(#REF!)-COLUMN(#REF!)+1,0)/(10^3)),
IF($E43=#REF!,
K43*(1-'기준연도 활동자료 입력 (IPCC, EPA연료명 목록구분'!$G43)*(VLOOKUP($F43,#REF!,COLUMN(#REF!)-COLUMN(#REF!)+1,0)/(10^3)),
K43*(VLOOKUP($F43,#REF!,COLUMN(#REF!)-COLUMN(#REF!)+1,0)/(10^3)))))</f>
        <v/>
      </c>
      <c r="AL43" s="252" t="str">
        <f>IF(L43="","",
IF($E43=#REF!,
L43*'기준연도 활동자료 입력 (IPCC, EPA연료명 목록구분'!$G43*(VLOOKUP($F43,#REF!,COLUMN(#REF!)-COLUMN(#REF!)+1,0)/(10^3)),
IF($E43=#REF!,
L43*(1-'기준연도 활동자료 입력 (IPCC, EPA연료명 목록구분'!$G43)*(VLOOKUP($F43,#REF!,COLUMN(#REF!)-COLUMN(#REF!)+1,0)/(10^3)),
L43*(VLOOKUP($F43,#REF!,COLUMN(#REF!)-COLUMN(#REF!)+1,0)/(10^3)))))</f>
        <v/>
      </c>
      <c r="AM43" s="252" t="str">
        <f>IF(M43="","",
IF($E43=#REF!,
M43*'기준연도 활동자료 입력 (IPCC, EPA연료명 목록구분'!$G43*(VLOOKUP($F43,#REF!,COLUMN(#REF!)-COLUMN(#REF!)+1,0)/(10^3)),
IF($E43=#REF!,
M43*(1-'기준연도 활동자료 입력 (IPCC, EPA연료명 목록구분'!$G43)*(VLOOKUP($F43,#REF!,COLUMN(#REF!)-COLUMN(#REF!)+1,0)/(10^3)),
M43*(VLOOKUP($F43,#REF!,COLUMN(#REF!)-COLUMN(#REF!)+1,0)/(10^3)))))</f>
        <v/>
      </c>
      <c r="AN43" s="252" t="str">
        <f>IF(N43="","",
IF($E43=#REF!,
N43*'기준연도 활동자료 입력 (IPCC, EPA연료명 목록구분'!$G43*(VLOOKUP($F43,#REF!,COLUMN(#REF!)-COLUMN(#REF!)+1,0)/(10^3)),
IF($E43=#REF!,
N43*(1-'기준연도 활동자료 입력 (IPCC, EPA연료명 목록구분'!$G43)*(VLOOKUP($F43,#REF!,COLUMN(#REF!)-COLUMN(#REF!)+1,0)/(10^3)),
N43*(VLOOKUP($F43,#REF!,COLUMN(#REF!)-COLUMN(#REF!)+1,0)/(10^3)))))</f>
        <v/>
      </c>
      <c r="AO43" s="252" t="str">
        <f>IF(O43="","",
IF($E43=#REF!,
O43*'기준연도 활동자료 입력 (IPCC, EPA연료명 목록구분'!$G43*(VLOOKUP($F43,#REF!,COLUMN(#REF!)-COLUMN(#REF!)+1,0)/(10^3)),
IF($E43=#REF!,
O43*(1-'기준연도 활동자료 입력 (IPCC, EPA연료명 목록구분'!$G43)*(VLOOKUP($F43,#REF!,COLUMN(#REF!)-COLUMN(#REF!)+1,0)/(10^3)),
O43*(VLOOKUP($F43,#REF!,COLUMN(#REF!)-COLUMN(#REF!)+1,0)/(10^3)))))</f>
        <v/>
      </c>
      <c r="AP43" s="252" t="str">
        <f>IF(P43="","",
IF($E43=#REF!,
P43*'기준연도 활동자료 입력 (IPCC, EPA연료명 목록구분'!$G43*(VLOOKUP($F43,#REF!,COLUMN(#REF!)-COLUMN(#REF!)+1,0)/(10^3)),
IF($E43=#REF!,
P43*(1-'기준연도 활동자료 입력 (IPCC, EPA연료명 목록구분'!$G43)*(VLOOKUP($F43,#REF!,COLUMN(#REF!)-COLUMN(#REF!)+1,0)/(10^3)),
P43*(VLOOKUP($F43,#REF!,COLUMN(#REF!)-COLUMN(#REF!)+1,0)/(10^3)))))</f>
        <v/>
      </c>
      <c r="AQ43" s="252" t="str">
        <f>IF(Q43="","",
IF($E43=#REF!,
Q43*'기준연도 활동자료 입력 (IPCC, EPA연료명 목록구분'!$G43*(VLOOKUP($F43,#REF!,COLUMN(#REF!)-COLUMN(#REF!)+1,0)/(10^3)),
IF($E43=#REF!,
Q43*(1-'기준연도 활동자료 입력 (IPCC, EPA연료명 목록구분'!$G43)*(VLOOKUP($F43,#REF!,COLUMN(#REF!)-COLUMN(#REF!)+1,0)/(10^3)),
Q43*(VLOOKUP($F43,#REF!,COLUMN(#REF!)-COLUMN(#REF!)+1,0)/(10^3)))))</f>
        <v/>
      </c>
      <c r="AR43" s="252" t="str">
        <f>IF(R43="","",
IF($E43=#REF!,
R43*'기준연도 활동자료 입력 (IPCC, EPA연료명 목록구분'!$G43*(VLOOKUP($F43,#REF!,COLUMN(#REF!)-COLUMN(#REF!)+1,0)/(10^3)),
IF($E43=#REF!,
R43*(1-'기준연도 활동자료 입력 (IPCC, EPA연료명 목록구분'!$G43)*(VLOOKUP($F43,#REF!,COLUMN(#REF!)-COLUMN(#REF!)+1,0)/(10^3)),
R43*(VLOOKUP($F43,#REF!,COLUMN(#REF!)-COLUMN(#REF!)+1,0)/(10^3)))))</f>
        <v/>
      </c>
      <c r="AS43" s="252" t="str">
        <f>IF(S43="","",
IF($E43=#REF!,
S43*'기준연도 활동자료 입력 (IPCC, EPA연료명 목록구분'!$G43*(VLOOKUP($F43,#REF!,COLUMN(#REF!)-COLUMN(#REF!)+1,0)/(10^3)),
IF($E43=#REF!,
S43*(1-'기준연도 활동자료 입력 (IPCC, EPA연료명 목록구분'!$G43)*(VLOOKUP($F43,#REF!,COLUMN(#REF!)-COLUMN(#REF!)+1,0)/(10^3)),
S43*(VLOOKUP($F43,#REF!,COLUMN(#REF!)-COLUMN(#REF!)+1,0)/(10^3)))))</f>
        <v/>
      </c>
      <c r="AT43" s="253" t="str">
        <f>IF(T43="","",
IF($E43=#REF!,
T43*'기준연도 활동자료 입력 (IPCC, EPA연료명 목록구분'!$G43*(VLOOKUP($F43,#REF!,COLUMN(#REF!)-COLUMN(#REF!)+1,0)/(10^3)),
IF($E43=#REF!,
T43*(1-'기준연도 활동자료 입력 (IPCC, EPA연료명 목록구분'!$G43)*(VLOOKUP($F43,#REF!,COLUMN(#REF!)-COLUMN(#REF!)+1,0)/(10^3)),
T43*(VLOOKUP($F43,#REF!,COLUMN(#REF!)-COLUMN(#REF!)+1,0)/(10^3)))))</f>
        <v/>
      </c>
      <c r="AU43" s="251">
        <f t="shared" si="2"/>
        <v>0</v>
      </c>
      <c r="AV43" s="254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6"/>
      <c r="BH43" s="251">
        <f t="shared" si="3"/>
        <v>0</v>
      </c>
    </row>
    <row r="44" spans="2:60" ht="17.100000000000001" customHeight="1" x14ac:dyDescent="0.3">
      <c r="B44" s="742"/>
      <c r="C44" s="754"/>
      <c r="D44" s="767"/>
      <c r="E44" s="111"/>
      <c r="F44" s="161"/>
      <c r="G44" s="117"/>
      <c r="H44" s="194" t="str">
        <f>IF($F44="","",
VLOOKUP($F44,#REF!,2,0))</f>
        <v/>
      </c>
      <c r="I44" s="162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 s="243">
        <f t="shared" si="0"/>
        <v>0</v>
      </c>
      <c r="V44" s="244" t="str">
        <f>IF(I44="","",
IF($E44=#REF!,
I44*'기준연도 활동자료 입력 (IPCC, EPA연료명 목록구분'!$G44*(VLOOKUP($F44,#REF!,COLUMN(#REF!)-COLUMN(#REF!)+1,0)/(10^3)),
IF($E44=#REF!,
I44*(1-'기준연도 활동자료 입력 (IPCC, EPA연료명 목록구분'!$G44)*(VLOOKUP($F44,#REF!,COLUMN(#REF!)-COLUMN(#REF!)+1,0)/(10^3)),
I44*(VLOOKUP($F44,#REF!,COLUMN(#REF!)-COLUMN(#REF!)+1,0)/(10^3)))))</f>
        <v/>
      </c>
      <c r="W44" s="244" t="str">
        <f>IF(J44="","",
IF($E44=#REF!,
J44*'기준연도 활동자료 입력 (IPCC, EPA연료명 목록구분'!$G44*(VLOOKUP($F44,#REF!,COLUMN(#REF!)-COLUMN(#REF!)+1,0)/(10^3)),
IF($E44=#REF!,
J44*(1-'기준연도 활동자료 입력 (IPCC, EPA연료명 목록구분'!$G44)*(VLOOKUP($F44,#REF!,COLUMN(#REF!)-COLUMN(#REF!)+1,0)/(10^3)),
J44*(VLOOKUP($F44,#REF!,COLUMN(#REF!)-COLUMN(#REF!)+1,0)/(10^3)))))</f>
        <v/>
      </c>
      <c r="X44" s="244" t="str">
        <f>IF(K44="","",
IF($E44=#REF!,
K44*'기준연도 활동자료 입력 (IPCC, EPA연료명 목록구분'!$G44*(VLOOKUP($F44,#REF!,COLUMN(#REF!)-COLUMN(#REF!)+1,0)/(10^3)),
IF($E44=#REF!,
K44*(1-'기준연도 활동자료 입력 (IPCC, EPA연료명 목록구분'!$G44)*(VLOOKUP($F44,#REF!,COLUMN(#REF!)-COLUMN(#REF!)+1,0)/(10^3)),
K44*(VLOOKUP($F44,#REF!,COLUMN(#REF!)-COLUMN(#REF!)+1,0)/(10^3)))))</f>
        <v/>
      </c>
      <c r="Y44" s="244" t="str">
        <f>IF(L44="","",
IF($E44=#REF!,
L44*'기준연도 활동자료 입력 (IPCC, EPA연료명 목록구분'!$G44*(VLOOKUP($F44,#REF!,COLUMN(#REF!)-COLUMN(#REF!)+1,0)/(10^3)),
IF($E44=#REF!,
L44*(1-'기준연도 활동자료 입력 (IPCC, EPA연료명 목록구분'!$G44)*(VLOOKUP($F44,#REF!,COLUMN(#REF!)-COLUMN(#REF!)+1,0)/(10^3)),
L44*(VLOOKUP($F44,#REF!,COLUMN(#REF!)-COLUMN(#REF!)+1,0)/(10^3)))))</f>
        <v/>
      </c>
      <c r="Z44" s="244" t="str">
        <f>IF(M44="","",
IF($E44=#REF!,
M44*'기준연도 활동자료 입력 (IPCC, EPA연료명 목록구분'!$G44*(VLOOKUP($F44,#REF!,COLUMN(#REF!)-COLUMN(#REF!)+1,0)/(10^3)),
IF($E44=#REF!,
M44*(1-'기준연도 활동자료 입력 (IPCC, EPA연료명 목록구분'!$G44)*(VLOOKUP($F44,#REF!,COLUMN(#REF!)-COLUMN(#REF!)+1,0)/(10^3)),
M44*(VLOOKUP($F44,#REF!,COLUMN(#REF!)-COLUMN(#REF!)+1,0)/(10^3)))))</f>
        <v/>
      </c>
      <c r="AA44" s="244" t="str">
        <f>IF(N44="","",
IF($E44=#REF!,
N44*'기준연도 활동자료 입력 (IPCC, EPA연료명 목록구분'!$G44*(VLOOKUP($F44,#REF!,COLUMN(#REF!)-COLUMN(#REF!)+1,0)/(10^3)),
IF($E44=#REF!,
N44*(1-'기준연도 활동자료 입력 (IPCC, EPA연료명 목록구분'!$G44)*(VLOOKUP($F44,#REF!,COLUMN(#REF!)-COLUMN(#REF!)+1,0)/(10^3)),
N44*(VLOOKUP($F44,#REF!,COLUMN(#REF!)-COLUMN(#REF!)+1,0)/(10^3)))))</f>
        <v/>
      </c>
      <c r="AB44" s="244" t="str">
        <f>IF(O44="","",
IF($E44=#REF!,
O44*'기준연도 활동자료 입력 (IPCC, EPA연료명 목록구분'!$G44*(VLOOKUP($F44,#REF!,COLUMN(#REF!)-COLUMN(#REF!)+1,0)/(10^3)),
IF($E44=#REF!,
O44*(1-'기준연도 활동자료 입력 (IPCC, EPA연료명 목록구분'!$G44)*(VLOOKUP($F44,#REF!,COLUMN(#REF!)-COLUMN(#REF!)+1,0)/(10^3)),
O44*(VLOOKUP($F44,#REF!,COLUMN(#REF!)-COLUMN(#REF!)+1,0)/(10^3)))))</f>
        <v/>
      </c>
      <c r="AC44" s="244" t="str">
        <f>IF(P44="","",
IF($E44=#REF!,
P44*'기준연도 활동자료 입력 (IPCC, EPA연료명 목록구분'!$G44*(VLOOKUP($F44,#REF!,COLUMN(#REF!)-COLUMN(#REF!)+1,0)/(10^3)),
IF($E44=#REF!,
P44*(1-'기준연도 활동자료 입력 (IPCC, EPA연료명 목록구분'!$G44)*(VLOOKUP($F44,#REF!,COLUMN(#REF!)-COLUMN(#REF!)+1,0)/(10^3)),
P44*(VLOOKUP($F44,#REF!,COLUMN(#REF!)-COLUMN(#REF!)+1,0)/(10^3)))))</f>
        <v/>
      </c>
      <c r="AD44" s="244" t="str">
        <f>IF(Q44="","",
IF($E44=#REF!,
Q44*'기준연도 활동자료 입력 (IPCC, EPA연료명 목록구분'!$G44*(VLOOKUP($F44,#REF!,COLUMN(#REF!)-COLUMN(#REF!)+1,0)/(10^3)),
IF($E44=#REF!,
Q44*(1-'기준연도 활동자료 입력 (IPCC, EPA연료명 목록구분'!$G44)*(VLOOKUP($F44,#REF!,COLUMN(#REF!)-COLUMN(#REF!)+1,0)/(10^3)),
Q44*(VLOOKUP($F44,#REF!,COLUMN(#REF!)-COLUMN(#REF!)+1,0)/(10^3)))))</f>
        <v/>
      </c>
      <c r="AE44" s="244" t="str">
        <f>IF(R44="","",
IF($E44=#REF!,
R44*'기준연도 활동자료 입력 (IPCC, EPA연료명 목록구분'!$G44*(VLOOKUP($F44,#REF!,COLUMN(#REF!)-COLUMN(#REF!)+1,0)/(10^3)),
IF($E44=#REF!,
R44*(1-'기준연도 활동자료 입력 (IPCC, EPA연료명 목록구분'!$G44)*(VLOOKUP($F44,#REF!,COLUMN(#REF!)-COLUMN(#REF!)+1,0)/(10^3)),
R44*(VLOOKUP($F44,#REF!,COLUMN(#REF!)-COLUMN(#REF!)+1,0)/(10^3)))))</f>
        <v/>
      </c>
      <c r="AF44" s="244" t="str">
        <f>IF(S44="","",
IF($E44=#REF!,
S44*'기준연도 활동자료 입력 (IPCC, EPA연료명 목록구분'!$G44*(VLOOKUP($F44,#REF!,COLUMN(#REF!)-COLUMN(#REF!)+1,0)/(10^3)),
IF($E44=#REF!,
S44*(1-'기준연도 활동자료 입력 (IPCC, EPA연료명 목록구분'!$G44)*(VLOOKUP($F44,#REF!,COLUMN(#REF!)-COLUMN(#REF!)+1,0)/(10^3)),
S44*(VLOOKUP($F44,#REF!,COLUMN(#REF!)-COLUMN(#REF!)+1,0)/(10^3)))))</f>
        <v/>
      </c>
      <c r="AG44" s="250" t="str">
        <f>IF(T44="","",
IF($E44=#REF!,
T44*'기준연도 활동자료 입력 (IPCC, EPA연료명 목록구분'!$G44*(VLOOKUP($F44,#REF!,COLUMN(#REF!)-COLUMN(#REF!)+1,0)/(10^3)),
IF($E44=#REF!,
T44*(1-'기준연도 활동자료 입력 (IPCC, EPA연료명 목록구분'!$G44)*(VLOOKUP($F44,#REF!,COLUMN(#REF!)-COLUMN(#REF!)+1,0)/(10^3)),
T44*(VLOOKUP($F44,#REF!,COLUMN(#REF!)-COLUMN(#REF!)+1,0)/(10^3)))))</f>
        <v/>
      </c>
      <c r="AH44" s="251">
        <f t="shared" si="9"/>
        <v>0</v>
      </c>
      <c r="AI44" s="252" t="str">
        <f>IF(I44="","",
IF($E44=#REF!,
I44*'기준연도 활동자료 입력 (IPCC, EPA연료명 목록구분'!$G44*(VLOOKUP($F44,#REF!,COLUMN(#REF!)-COLUMN(#REF!)+1,0)/(10^3)),
IF($E44=#REF!,
I44*(1-'기준연도 활동자료 입력 (IPCC, EPA연료명 목록구분'!$G44)*(VLOOKUP($F44,#REF!,COLUMN(#REF!)-COLUMN(#REF!)+1,0)/(10^3)),
I44*(VLOOKUP($F44,#REF!,COLUMN(#REF!)-COLUMN(#REF!)+1,0)/(10^3)))))</f>
        <v/>
      </c>
      <c r="AJ44" s="252" t="str">
        <f>IF(J44="","",
IF($E44=#REF!,
J44*'기준연도 활동자료 입력 (IPCC, EPA연료명 목록구분'!$G44*(VLOOKUP($F44,#REF!,COLUMN(#REF!)-COLUMN(#REF!)+1,0)/(10^3)),
IF($E44=#REF!,
J44*(1-'기준연도 활동자료 입력 (IPCC, EPA연료명 목록구분'!$G44)*(VLOOKUP($F44,#REF!,COLUMN(#REF!)-COLUMN(#REF!)+1,0)/(10^3)),
J44*(VLOOKUP($F44,#REF!,COLUMN(#REF!)-COLUMN(#REF!)+1,0)/(10^3)))))</f>
        <v/>
      </c>
      <c r="AK44" s="252" t="str">
        <f>IF(K44="","",
IF($E44=#REF!,
K44*'기준연도 활동자료 입력 (IPCC, EPA연료명 목록구분'!$G44*(VLOOKUP($F44,#REF!,COLUMN(#REF!)-COLUMN(#REF!)+1,0)/(10^3)),
IF($E44=#REF!,
K44*(1-'기준연도 활동자료 입력 (IPCC, EPA연료명 목록구분'!$G44)*(VLOOKUP($F44,#REF!,COLUMN(#REF!)-COLUMN(#REF!)+1,0)/(10^3)),
K44*(VLOOKUP($F44,#REF!,COLUMN(#REF!)-COLUMN(#REF!)+1,0)/(10^3)))))</f>
        <v/>
      </c>
      <c r="AL44" s="252" t="str">
        <f>IF(L44="","",
IF($E44=#REF!,
L44*'기준연도 활동자료 입력 (IPCC, EPA연료명 목록구분'!$G44*(VLOOKUP($F44,#REF!,COLUMN(#REF!)-COLUMN(#REF!)+1,0)/(10^3)),
IF($E44=#REF!,
L44*(1-'기준연도 활동자료 입력 (IPCC, EPA연료명 목록구분'!$G44)*(VLOOKUP($F44,#REF!,COLUMN(#REF!)-COLUMN(#REF!)+1,0)/(10^3)),
L44*(VLOOKUP($F44,#REF!,COLUMN(#REF!)-COLUMN(#REF!)+1,0)/(10^3)))))</f>
        <v/>
      </c>
      <c r="AM44" s="252" t="str">
        <f>IF(M44="","",
IF($E44=#REF!,
M44*'기준연도 활동자료 입력 (IPCC, EPA연료명 목록구분'!$G44*(VLOOKUP($F44,#REF!,COLUMN(#REF!)-COLUMN(#REF!)+1,0)/(10^3)),
IF($E44=#REF!,
M44*(1-'기준연도 활동자료 입력 (IPCC, EPA연료명 목록구분'!$G44)*(VLOOKUP($F44,#REF!,COLUMN(#REF!)-COLUMN(#REF!)+1,0)/(10^3)),
M44*(VLOOKUP($F44,#REF!,COLUMN(#REF!)-COLUMN(#REF!)+1,0)/(10^3)))))</f>
        <v/>
      </c>
      <c r="AN44" s="252" t="str">
        <f>IF(N44="","",
IF($E44=#REF!,
N44*'기준연도 활동자료 입력 (IPCC, EPA연료명 목록구분'!$G44*(VLOOKUP($F44,#REF!,COLUMN(#REF!)-COLUMN(#REF!)+1,0)/(10^3)),
IF($E44=#REF!,
N44*(1-'기준연도 활동자료 입력 (IPCC, EPA연료명 목록구분'!$G44)*(VLOOKUP($F44,#REF!,COLUMN(#REF!)-COLUMN(#REF!)+1,0)/(10^3)),
N44*(VLOOKUP($F44,#REF!,COLUMN(#REF!)-COLUMN(#REF!)+1,0)/(10^3)))))</f>
        <v/>
      </c>
      <c r="AO44" s="252" t="str">
        <f>IF(O44="","",
IF($E44=#REF!,
O44*'기준연도 활동자료 입력 (IPCC, EPA연료명 목록구분'!$G44*(VLOOKUP($F44,#REF!,COLUMN(#REF!)-COLUMN(#REF!)+1,0)/(10^3)),
IF($E44=#REF!,
O44*(1-'기준연도 활동자료 입력 (IPCC, EPA연료명 목록구분'!$G44)*(VLOOKUP($F44,#REF!,COLUMN(#REF!)-COLUMN(#REF!)+1,0)/(10^3)),
O44*(VLOOKUP($F44,#REF!,COLUMN(#REF!)-COLUMN(#REF!)+1,0)/(10^3)))))</f>
        <v/>
      </c>
      <c r="AP44" s="252" t="str">
        <f>IF(P44="","",
IF($E44=#REF!,
P44*'기준연도 활동자료 입력 (IPCC, EPA연료명 목록구분'!$G44*(VLOOKUP($F44,#REF!,COLUMN(#REF!)-COLUMN(#REF!)+1,0)/(10^3)),
IF($E44=#REF!,
P44*(1-'기준연도 활동자료 입력 (IPCC, EPA연료명 목록구분'!$G44)*(VLOOKUP($F44,#REF!,COLUMN(#REF!)-COLUMN(#REF!)+1,0)/(10^3)),
P44*(VLOOKUP($F44,#REF!,COLUMN(#REF!)-COLUMN(#REF!)+1,0)/(10^3)))))</f>
        <v/>
      </c>
      <c r="AQ44" s="252" t="str">
        <f>IF(Q44="","",
IF($E44=#REF!,
Q44*'기준연도 활동자료 입력 (IPCC, EPA연료명 목록구분'!$G44*(VLOOKUP($F44,#REF!,COLUMN(#REF!)-COLUMN(#REF!)+1,0)/(10^3)),
IF($E44=#REF!,
Q44*(1-'기준연도 활동자료 입력 (IPCC, EPA연료명 목록구분'!$G44)*(VLOOKUP($F44,#REF!,COLUMN(#REF!)-COLUMN(#REF!)+1,0)/(10^3)),
Q44*(VLOOKUP($F44,#REF!,COLUMN(#REF!)-COLUMN(#REF!)+1,0)/(10^3)))))</f>
        <v/>
      </c>
      <c r="AR44" s="252" t="str">
        <f>IF(R44="","",
IF($E44=#REF!,
R44*'기준연도 활동자료 입력 (IPCC, EPA연료명 목록구분'!$G44*(VLOOKUP($F44,#REF!,COLUMN(#REF!)-COLUMN(#REF!)+1,0)/(10^3)),
IF($E44=#REF!,
R44*(1-'기준연도 활동자료 입력 (IPCC, EPA연료명 목록구분'!$G44)*(VLOOKUP($F44,#REF!,COLUMN(#REF!)-COLUMN(#REF!)+1,0)/(10^3)),
R44*(VLOOKUP($F44,#REF!,COLUMN(#REF!)-COLUMN(#REF!)+1,0)/(10^3)))))</f>
        <v/>
      </c>
      <c r="AS44" s="252" t="str">
        <f>IF(S44="","",
IF($E44=#REF!,
S44*'기준연도 활동자료 입력 (IPCC, EPA연료명 목록구분'!$G44*(VLOOKUP($F44,#REF!,COLUMN(#REF!)-COLUMN(#REF!)+1,0)/(10^3)),
IF($E44=#REF!,
S44*(1-'기준연도 활동자료 입력 (IPCC, EPA연료명 목록구분'!$G44)*(VLOOKUP($F44,#REF!,COLUMN(#REF!)-COLUMN(#REF!)+1,0)/(10^3)),
S44*(VLOOKUP($F44,#REF!,COLUMN(#REF!)-COLUMN(#REF!)+1,0)/(10^3)))))</f>
        <v/>
      </c>
      <c r="AT44" s="253" t="str">
        <f>IF(T44="","",
IF($E44=#REF!,
T44*'기준연도 활동자료 입력 (IPCC, EPA연료명 목록구분'!$G44*(VLOOKUP($F44,#REF!,COLUMN(#REF!)-COLUMN(#REF!)+1,0)/(10^3)),
IF($E44=#REF!,
T44*(1-'기준연도 활동자료 입력 (IPCC, EPA연료명 목록구분'!$G44)*(VLOOKUP($F44,#REF!,COLUMN(#REF!)-COLUMN(#REF!)+1,0)/(10^3)),
T44*(VLOOKUP($F44,#REF!,COLUMN(#REF!)-COLUMN(#REF!)+1,0)/(10^3)))))</f>
        <v/>
      </c>
      <c r="AU44" s="251">
        <f t="shared" si="2"/>
        <v>0</v>
      </c>
      <c r="AV44" s="254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6"/>
      <c r="BH44" s="251">
        <f t="shared" si="3"/>
        <v>0</v>
      </c>
    </row>
    <row r="45" spans="2:60" ht="17.100000000000001" customHeight="1" x14ac:dyDescent="0.3">
      <c r="B45" s="742"/>
      <c r="C45" s="754"/>
      <c r="D45" s="767"/>
      <c r="E45" s="116"/>
      <c r="F45" s="165"/>
      <c r="G45" s="117"/>
      <c r="H45" s="194" t="str">
        <f>IF($F45="","",
VLOOKUP($F45,#REF!,2,0))</f>
        <v/>
      </c>
      <c r="I45" s="166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8"/>
      <c r="U45" s="243">
        <f t="shared" si="0"/>
        <v>0</v>
      </c>
      <c r="V45" s="257" t="str">
        <f>IF(I45="","",
IF($E45=#REF!,
I45*'기준연도 활동자료 입력 (IPCC, EPA연료명 목록구분'!$G45*(VLOOKUP($F45,#REF!,COLUMN(#REF!)-COLUMN(#REF!)+1,0)/(10^3)),
IF($E45=#REF!,
I45*(1-'기준연도 활동자료 입력 (IPCC, EPA연료명 목록구분'!$G45)*(VLOOKUP($F45,#REF!,COLUMN(#REF!)-COLUMN(#REF!)+1,0)/(10^3)),
I45*(VLOOKUP($F45,#REF!,COLUMN(#REF!)-COLUMN(#REF!)+1,0)/(10^3)))))</f>
        <v/>
      </c>
      <c r="W45" s="258" t="str">
        <f>IF(J45="","",
IF($E45=#REF!,
J45*'기준연도 활동자료 입력 (IPCC, EPA연료명 목록구분'!$G45*(VLOOKUP($F45,#REF!,COLUMN(#REF!)-COLUMN(#REF!)+1,0)/(10^3)),
IF($E45=#REF!,
J45*(1-'기준연도 활동자료 입력 (IPCC, EPA연료명 목록구분'!$G45)*(VLOOKUP($F45,#REF!,COLUMN(#REF!)-COLUMN(#REF!)+1,0)/(10^3)),
J45*(VLOOKUP($F45,#REF!,COLUMN(#REF!)-COLUMN(#REF!)+1,0)/(10^3)))))</f>
        <v/>
      </c>
      <c r="X45" s="258" t="str">
        <f>IF(K45="","",
IF($E45=#REF!,
K45*'기준연도 활동자료 입력 (IPCC, EPA연료명 목록구분'!$G45*(VLOOKUP($F45,#REF!,COLUMN(#REF!)-COLUMN(#REF!)+1,0)/(10^3)),
IF($E45=#REF!,
K45*(1-'기준연도 활동자료 입력 (IPCC, EPA연료명 목록구분'!$G45)*(VLOOKUP($F45,#REF!,COLUMN(#REF!)-COLUMN(#REF!)+1,0)/(10^3)),
K45*(VLOOKUP($F45,#REF!,COLUMN(#REF!)-COLUMN(#REF!)+1,0)/(10^3)))))</f>
        <v/>
      </c>
      <c r="Y45" s="258" t="str">
        <f>IF(L45="","",
IF($E45=#REF!,
L45*'기준연도 활동자료 입력 (IPCC, EPA연료명 목록구분'!$G45*(VLOOKUP($F45,#REF!,COLUMN(#REF!)-COLUMN(#REF!)+1,0)/(10^3)),
IF($E45=#REF!,
L45*(1-'기준연도 활동자료 입력 (IPCC, EPA연료명 목록구분'!$G45)*(VLOOKUP($F45,#REF!,COLUMN(#REF!)-COLUMN(#REF!)+1,0)/(10^3)),
L45*(VLOOKUP($F45,#REF!,COLUMN(#REF!)-COLUMN(#REF!)+1,0)/(10^3)))))</f>
        <v/>
      </c>
      <c r="Z45" s="258" t="str">
        <f>IF(M45="","",
IF($E45=#REF!,
M45*'기준연도 활동자료 입력 (IPCC, EPA연료명 목록구분'!$G45*(VLOOKUP($F45,#REF!,COLUMN(#REF!)-COLUMN(#REF!)+1,0)/(10^3)),
IF($E45=#REF!,
M45*(1-'기준연도 활동자료 입력 (IPCC, EPA연료명 목록구분'!$G45)*(VLOOKUP($F45,#REF!,COLUMN(#REF!)-COLUMN(#REF!)+1,0)/(10^3)),
M45*(VLOOKUP($F45,#REF!,COLUMN(#REF!)-COLUMN(#REF!)+1,0)/(10^3)))))</f>
        <v/>
      </c>
      <c r="AA45" s="258" t="str">
        <f>IF(N45="","",
IF($E45=#REF!,
N45*'기준연도 활동자료 입력 (IPCC, EPA연료명 목록구분'!$G45*(VLOOKUP($F45,#REF!,COLUMN(#REF!)-COLUMN(#REF!)+1,0)/(10^3)),
IF($E45=#REF!,
N45*(1-'기준연도 활동자료 입력 (IPCC, EPA연료명 목록구분'!$G45)*(VLOOKUP($F45,#REF!,COLUMN(#REF!)-COLUMN(#REF!)+1,0)/(10^3)),
N45*(VLOOKUP($F45,#REF!,COLUMN(#REF!)-COLUMN(#REF!)+1,0)/(10^3)))))</f>
        <v/>
      </c>
      <c r="AB45" s="258" t="str">
        <f>IF(O45="","",
IF($E45=#REF!,
O45*'기준연도 활동자료 입력 (IPCC, EPA연료명 목록구분'!$G45*(VLOOKUP($F45,#REF!,COLUMN(#REF!)-COLUMN(#REF!)+1,0)/(10^3)),
IF($E45=#REF!,
O45*(1-'기준연도 활동자료 입력 (IPCC, EPA연료명 목록구분'!$G45)*(VLOOKUP($F45,#REF!,COLUMN(#REF!)-COLUMN(#REF!)+1,0)/(10^3)),
O45*(VLOOKUP($F45,#REF!,COLUMN(#REF!)-COLUMN(#REF!)+1,0)/(10^3)))))</f>
        <v/>
      </c>
      <c r="AC45" s="258" t="str">
        <f>IF(P45="","",
IF($E45=#REF!,
P45*'기준연도 활동자료 입력 (IPCC, EPA연료명 목록구분'!$G45*(VLOOKUP($F45,#REF!,COLUMN(#REF!)-COLUMN(#REF!)+1,0)/(10^3)),
IF($E45=#REF!,
P45*(1-'기준연도 활동자료 입력 (IPCC, EPA연료명 목록구분'!$G45)*(VLOOKUP($F45,#REF!,COLUMN(#REF!)-COLUMN(#REF!)+1,0)/(10^3)),
P45*(VLOOKUP($F45,#REF!,COLUMN(#REF!)-COLUMN(#REF!)+1,0)/(10^3)))))</f>
        <v/>
      </c>
      <c r="AD45" s="258" t="str">
        <f>IF(Q45="","",
IF($E45=#REF!,
Q45*'기준연도 활동자료 입력 (IPCC, EPA연료명 목록구분'!$G45*(VLOOKUP($F45,#REF!,COLUMN(#REF!)-COLUMN(#REF!)+1,0)/(10^3)),
IF($E45=#REF!,
Q45*(1-'기준연도 활동자료 입력 (IPCC, EPA연료명 목록구분'!$G45)*(VLOOKUP($F45,#REF!,COLUMN(#REF!)-COLUMN(#REF!)+1,0)/(10^3)),
Q45*(VLOOKUP($F45,#REF!,COLUMN(#REF!)-COLUMN(#REF!)+1,0)/(10^3)))))</f>
        <v/>
      </c>
      <c r="AE45" s="258" t="str">
        <f>IF(R45="","",
IF($E45=#REF!,
R45*'기준연도 활동자료 입력 (IPCC, EPA연료명 목록구분'!$G45*(VLOOKUP($F45,#REF!,COLUMN(#REF!)-COLUMN(#REF!)+1,0)/(10^3)),
IF($E45=#REF!,
R45*(1-'기준연도 활동자료 입력 (IPCC, EPA연료명 목록구분'!$G45)*(VLOOKUP($F45,#REF!,COLUMN(#REF!)-COLUMN(#REF!)+1,0)/(10^3)),
R45*(VLOOKUP($F45,#REF!,COLUMN(#REF!)-COLUMN(#REF!)+1,0)/(10^3)))))</f>
        <v/>
      </c>
      <c r="AF45" s="258" t="str">
        <f>IF(S45="","",
IF($E45=#REF!,
S45*'기준연도 활동자료 입력 (IPCC, EPA연료명 목록구분'!$G45*(VLOOKUP($F45,#REF!,COLUMN(#REF!)-COLUMN(#REF!)+1,0)/(10^3)),
IF($E45=#REF!,
S45*(1-'기준연도 활동자료 입력 (IPCC, EPA연료명 목록구분'!$G45)*(VLOOKUP($F45,#REF!,COLUMN(#REF!)-COLUMN(#REF!)+1,0)/(10^3)),
S45*(VLOOKUP($F45,#REF!,COLUMN(#REF!)-COLUMN(#REF!)+1,0)/(10^3)))))</f>
        <v/>
      </c>
      <c r="AG45" s="259" t="str">
        <f>IF(T45="","",
IF($E45=#REF!,
T45*'기준연도 활동자료 입력 (IPCC, EPA연료명 목록구분'!$G45*(VLOOKUP($F45,#REF!,COLUMN(#REF!)-COLUMN(#REF!)+1,0)/(10^3)),
IF($E45=#REF!,
T45*(1-'기준연도 활동자료 입력 (IPCC, EPA연료명 목록구분'!$G45)*(VLOOKUP($F45,#REF!,COLUMN(#REF!)-COLUMN(#REF!)+1,0)/(10^3)),
T45*(VLOOKUP($F45,#REF!,COLUMN(#REF!)-COLUMN(#REF!)+1,0)/(10^3)))))</f>
        <v/>
      </c>
      <c r="AH45" s="260">
        <f t="shared" si="9"/>
        <v>0</v>
      </c>
      <c r="AI45" s="261" t="str">
        <f>IF(I45="","",
IF($E45=#REF!,
I45*'기준연도 활동자료 입력 (IPCC, EPA연료명 목록구분'!$G45*(VLOOKUP($F45,#REF!,COLUMN(#REF!)-COLUMN(#REF!)+1,0)/(10^3)),
IF($E45=#REF!,
I45*(1-'기준연도 활동자료 입력 (IPCC, EPA연료명 목록구분'!$G45)*(VLOOKUP($F45,#REF!,COLUMN(#REF!)-COLUMN(#REF!)+1,0)/(10^3)),
I45*(VLOOKUP($F45,#REF!,COLUMN(#REF!)-COLUMN(#REF!)+1,0)/(10^3)))))</f>
        <v/>
      </c>
      <c r="AJ45" s="258" t="str">
        <f>IF(J45="","",
IF($E45=#REF!,
J45*'기준연도 활동자료 입력 (IPCC, EPA연료명 목록구분'!$G45*(VLOOKUP($F45,#REF!,COLUMN(#REF!)-COLUMN(#REF!)+1,0)/(10^3)),
IF($E45=#REF!,
J45*(1-'기준연도 활동자료 입력 (IPCC, EPA연료명 목록구분'!$G45)*(VLOOKUP($F45,#REF!,COLUMN(#REF!)-COLUMN(#REF!)+1,0)/(10^3)),
J45*(VLOOKUP($F45,#REF!,COLUMN(#REF!)-COLUMN(#REF!)+1,0)/(10^3)))))</f>
        <v/>
      </c>
      <c r="AK45" s="258" t="str">
        <f>IF(K45="","",
IF($E45=#REF!,
K45*'기준연도 활동자료 입력 (IPCC, EPA연료명 목록구분'!$G45*(VLOOKUP($F45,#REF!,COLUMN(#REF!)-COLUMN(#REF!)+1,0)/(10^3)),
IF($E45=#REF!,
K45*(1-'기준연도 활동자료 입력 (IPCC, EPA연료명 목록구분'!$G45)*(VLOOKUP($F45,#REF!,COLUMN(#REF!)-COLUMN(#REF!)+1,0)/(10^3)),
K45*(VLOOKUP($F45,#REF!,COLUMN(#REF!)-COLUMN(#REF!)+1,0)/(10^3)))))</f>
        <v/>
      </c>
      <c r="AL45" s="258" t="str">
        <f>IF(L45="","",
IF($E45=#REF!,
L45*'기준연도 활동자료 입력 (IPCC, EPA연료명 목록구분'!$G45*(VLOOKUP($F45,#REF!,COLUMN(#REF!)-COLUMN(#REF!)+1,0)/(10^3)),
IF($E45=#REF!,
L45*(1-'기준연도 활동자료 입력 (IPCC, EPA연료명 목록구분'!$G45)*(VLOOKUP($F45,#REF!,COLUMN(#REF!)-COLUMN(#REF!)+1,0)/(10^3)),
L45*(VLOOKUP($F45,#REF!,COLUMN(#REF!)-COLUMN(#REF!)+1,0)/(10^3)))))</f>
        <v/>
      </c>
      <c r="AM45" s="258" t="str">
        <f>IF(M45="","",
IF($E45=#REF!,
M45*'기준연도 활동자료 입력 (IPCC, EPA연료명 목록구분'!$G45*(VLOOKUP($F45,#REF!,COLUMN(#REF!)-COLUMN(#REF!)+1,0)/(10^3)),
IF($E45=#REF!,
M45*(1-'기준연도 활동자료 입력 (IPCC, EPA연료명 목록구분'!$G45)*(VLOOKUP($F45,#REF!,COLUMN(#REF!)-COLUMN(#REF!)+1,0)/(10^3)),
M45*(VLOOKUP($F45,#REF!,COLUMN(#REF!)-COLUMN(#REF!)+1,0)/(10^3)))))</f>
        <v/>
      </c>
      <c r="AN45" s="258" t="str">
        <f>IF(N45="","",
IF($E45=#REF!,
N45*'기준연도 활동자료 입력 (IPCC, EPA연료명 목록구분'!$G45*(VLOOKUP($F45,#REF!,COLUMN(#REF!)-COLUMN(#REF!)+1,0)/(10^3)),
IF($E45=#REF!,
N45*(1-'기준연도 활동자료 입력 (IPCC, EPA연료명 목록구분'!$G45)*(VLOOKUP($F45,#REF!,COLUMN(#REF!)-COLUMN(#REF!)+1,0)/(10^3)),
N45*(VLOOKUP($F45,#REF!,COLUMN(#REF!)-COLUMN(#REF!)+1,0)/(10^3)))))</f>
        <v/>
      </c>
      <c r="AO45" s="258" t="str">
        <f>IF(O45="","",
IF($E45=#REF!,
O45*'기준연도 활동자료 입력 (IPCC, EPA연료명 목록구분'!$G45*(VLOOKUP($F45,#REF!,COLUMN(#REF!)-COLUMN(#REF!)+1,0)/(10^3)),
IF($E45=#REF!,
O45*(1-'기준연도 활동자료 입력 (IPCC, EPA연료명 목록구분'!$G45)*(VLOOKUP($F45,#REF!,COLUMN(#REF!)-COLUMN(#REF!)+1,0)/(10^3)),
O45*(VLOOKUP($F45,#REF!,COLUMN(#REF!)-COLUMN(#REF!)+1,0)/(10^3)))))</f>
        <v/>
      </c>
      <c r="AP45" s="258" t="str">
        <f>IF(P45="","",
IF($E45=#REF!,
P45*'기준연도 활동자료 입력 (IPCC, EPA연료명 목록구분'!$G45*(VLOOKUP($F45,#REF!,COLUMN(#REF!)-COLUMN(#REF!)+1,0)/(10^3)),
IF($E45=#REF!,
P45*(1-'기준연도 활동자료 입력 (IPCC, EPA연료명 목록구분'!$G45)*(VLOOKUP($F45,#REF!,COLUMN(#REF!)-COLUMN(#REF!)+1,0)/(10^3)),
P45*(VLOOKUP($F45,#REF!,COLUMN(#REF!)-COLUMN(#REF!)+1,0)/(10^3)))))</f>
        <v/>
      </c>
      <c r="AQ45" s="258" t="str">
        <f>IF(Q45="","",
IF($E45=#REF!,
Q45*'기준연도 활동자료 입력 (IPCC, EPA연료명 목록구분'!$G45*(VLOOKUP($F45,#REF!,COLUMN(#REF!)-COLUMN(#REF!)+1,0)/(10^3)),
IF($E45=#REF!,
Q45*(1-'기준연도 활동자료 입력 (IPCC, EPA연료명 목록구분'!$G45)*(VLOOKUP($F45,#REF!,COLUMN(#REF!)-COLUMN(#REF!)+1,0)/(10^3)),
Q45*(VLOOKUP($F45,#REF!,COLUMN(#REF!)-COLUMN(#REF!)+1,0)/(10^3)))))</f>
        <v/>
      </c>
      <c r="AR45" s="258" t="str">
        <f>IF(R45="","",
IF($E45=#REF!,
R45*'기준연도 활동자료 입력 (IPCC, EPA연료명 목록구분'!$G45*(VLOOKUP($F45,#REF!,COLUMN(#REF!)-COLUMN(#REF!)+1,0)/(10^3)),
IF($E45=#REF!,
R45*(1-'기준연도 활동자료 입력 (IPCC, EPA연료명 목록구분'!$G45)*(VLOOKUP($F45,#REF!,COLUMN(#REF!)-COLUMN(#REF!)+1,0)/(10^3)),
R45*(VLOOKUP($F45,#REF!,COLUMN(#REF!)-COLUMN(#REF!)+1,0)/(10^3)))))</f>
        <v/>
      </c>
      <c r="AS45" s="258" t="str">
        <f>IF(S45="","",
IF($E45=#REF!,
S45*'기준연도 활동자료 입력 (IPCC, EPA연료명 목록구분'!$G45*(VLOOKUP($F45,#REF!,COLUMN(#REF!)-COLUMN(#REF!)+1,0)/(10^3)),
IF($E45=#REF!,
S45*(1-'기준연도 활동자료 입력 (IPCC, EPA연료명 목록구분'!$G45)*(VLOOKUP($F45,#REF!,COLUMN(#REF!)-COLUMN(#REF!)+1,0)/(10^3)),
S45*(VLOOKUP($F45,#REF!,COLUMN(#REF!)-COLUMN(#REF!)+1,0)/(10^3)))))</f>
        <v/>
      </c>
      <c r="AT45" s="259" t="str">
        <f>IF(T45="","",
IF($E45=#REF!,
T45*'기준연도 활동자료 입력 (IPCC, EPA연료명 목록구분'!$G45*(VLOOKUP($F45,#REF!,COLUMN(#REF!)-COLUMN(#REF!)+1,0)/(10^3)),
IF($E45=#REF!,
T45*(1-'기준연도 활동자료 입력 (IPCC, EPA연료명 목록구분'!$G45)*(VLOOKUP($F45,#REF!,COLUMN(#REF!)-COLUMN(#REF!)+1,0)/(10^3)),
T45*(VLOOKUP($F45,#REF!,COLUMN(#REF!)-COLUMN(#REF!)+1,0)/(10^3)))))</f>
        <v/>
      </c>
      <c r="AU45" s="260">
        <f t="shared" si="2"/>
        <v>0</v>
      </c>
      <c r="AV45" s="244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3"/>
      <c r="BH45" s="260">
        <f t="shared" si="3"/>
        <v>0</v>
      </c>
    </row>
    <row r="46" spans="2:60" ht="17.100000000000001" customHeight="1" x14ac:dyDescent="0.3">
      <c r="B46" s="742"/>
      <c r="C46" s="754"/>
      <c r="D46" s="767"/>
      <c r="E46" s="116"/>
      <c r="F46" s="165"/>
      <c r="G46" s="117"/>
      <c r="H46" s="194" t="str">
        <f>IF($F46="","",
VLOOKUP($F46,#REF!,2,0))</f>
        <v/>
      </c>
      <c r="I46" s="166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8"/>
      <c r="U46" s="243">
        <f t="shared" si="0"/>
        <v>0</v>
      </c>
      <c r="V46" s="257" t="str">
        <f>IF(I46="","",
IF($E46=#REF!,
I46*'기준연도 활동자료 입력 (IPCC, EPA연료명 목록구분'!$G46*(VLOOKUP($F46,#REF!,COLUMN(#REF!)-COLUMN(#REF!)+1,0)/(10^3)),
IF($E46=#REF!,
I46*(1-'기준연도 활동자료 입력 (IPCC, EPA연료명 목록구분'!$G46)*(VLOOKUP($F46,#REF!,COLUMN(#REF!)-COLUMN(#REF!)+1,0)/(10^3)),
I46*(VLOOKUP($F46,#REF!,COLUMN(#REF!)-COLUMN(#REF!)+1,0)/(10^3)))))</f>
        <v/>
      </c>
      <c r="W46" s="258" t="str">
        <f>IF(J46="","",
IF($E46=#REF!,
J46*'기준연도 활동자료 입력 (IPCC, EPA연료명 목록구분'!$G46*(VLOOKUP($F46,#REF!,COLUMN(#REF!)-COLUMN(#REF!)+1,0)/(10^3)),
IF($E46=#REF!,
J46*(1-'기준연도 활동자료 입력 (IPCC, EPA연료명 목록구분'!$G46)*(VLOOKUP($F46,#REF!,COLUMN(#REF!)-COLUMN(#REF!)+1,0)/(10^3)),
J46*(VLOOKUP($F46,#REF!,COLUMN(#REF!)-COLUMN(#REF!)+1,0)/(10^3)))))</f>
        <v/>
      </c>
      <c r="X46" s="258" t="str">
        <f>IF(K46="","",
IF($E46=#REF!,
K46*'기준연도 활동자료 입력 (IPCC, EPA연료명 목록구분'!$G46*(VLOOKUP($F46,#REF!,COLUMN(#REF!)-COLUMN(#REF!)+1,0)/(10^3)),
IF($E46=#REF!,
K46*(1-'기준연도 활동자료 입력 (IPCC, EPA연료명 목록구분'!$G46)*(VLOOKUP($F46,#REF!,COLUMN(#REF!)-COLUMN(#REF!)+1,0)/(10^3)),
K46*(VLOOKUP($F46,#REF!,COLUMN(#REF!)-COLUMN(#REF!)+1,0)/(10^3)))))</f>
        <v/>
      </c>
      <c r="Y46" s="258" t="str">
        <f>IF(L46="","",
IF($E46=#REF!,
L46*'기준연도 활동자료 입력 (IPCC, EPA연료명 목록구분'!$G46*(VLOOKUP($F46,#REF!,COLUMN(#REF!)-COLUMN(#REF!)+1,0)/(10^3)),
IF($E46=#REF!,
L46*(1-'기준연도 활동자료 입력 (IPCC, EPA연료명 목록구분'!$G46)*(VLOOKUP($F46,#REF!,COLUMN(#REF!)-COLUMN(#REF!)+1,0)/(10^3)),
L46*(VLOOKUP($F46,#REF!,COLUMN(#REF!)-COLUMN(#REF!)+1,0)/(10^3)))))</f>
        <v/>
      </c>
      <c r="Z46" s="258" t="str">
        <f>IF(M46="","",
IF($E46=#REF!,
M46*'기준연도 활동자료 입력 (IPCC, EPA연료명 목록구분'!$G46*(VLOOKUP($F46,#REF!,COLUMN(#REF!)-COLUMN(#REF!)+1,0)/(10^3)),
IF($E46=#REF!,
M46*(1-'기준연도 활동자료 입력 (IPCC, EPA연료명 목록구분'!$G46)*(VLOOKUP($F46,#REF!,COLUMN(#REF!)-COLUMN(#REF!)+1,0)/(10^3)),
M46*(VLOOKUP($F46,#REF!,COLUMN(#REF!)-COLUMN(#REF!)+1,0)/(10^3)))))</f>
        <v/>
      </c>
      <c r="AA46" s="258" t="str">
        <f>IF(N46="","",
IF($E46=#REF!,
N46*'기준연도 활동자료 입력 (IPCC, EPA연료명 목록구분'!$G46*(VLOOKUP($F46,#REF!,COLUMN(#REF!)-COLUMN(#REF!)+1,0)/(10^3)),
IF($E46=#REF!,
N46*(1-'기준연도 활동자료 입력 (IPCC, EPA연료명 목록구분'!$G46)*(VLOOKUP($F46,#REF!,COLUMN(#REF!)-COLUMN(#REF!)+1,0)/(10^3)),
N46*(VLOOKUP($F46,#REF!,COLUMN(#REF!)-COLUMN(#REF!)+1,0)/(10^3)))))</f>
        <v/>
      </c>
      <c r="AB46" s="258" t="str">
        <f>IF(O46="","",
IF($E46=#REF!,
O46*'기준연도 활동자료 입력 (IPCC, EPA연료명 목록구분'!$G46*(VLOOKUP($F46,#REF!,COLUMN(#REF!)-COLUMN(#REF!)+1,0)/(10^3)),
IF($E46=#REF!,
O46*(1-'기준연도 활동자료 입력 (IPCC, EPA연료명 목록구분'!$G46)*(VLOOKUP($F46,#REF!,COLUMN(#REF!)-COLUMN(#REF!)+1,0)/(10^3)),
O46*(VLOOKUP($F46,#REF!,COLUMN(#REF!)-COLUMN(#REF!)+1,0)/(10^3)))))</f>
        <v/>
      </c>
      <c r="AC46" s="258" t="str">
        <f>IF(P46="","",
IF($E46=#REF!,
P46*'기준연도 활동자료 입력 (IPCC, EPA연료명 목록구분'!$G46*(VLOOKUP($F46,#REF!,COLUMN(#REF!)-COLUMN(#REF!)+1,0)/(10^3)),
IF($E46=#REF!,
P46*(1-'기준연도 활동자료 입력 (IPCC, EPA연료명 목록구분'!$G46)*(VLOOKUP($F46,#REF!,COLUMN(#REF!)-COLUMN(#REF!)+1,0)/(10^3)),
P46*(VLOOKUP($F46,#REF!,COLUMN(#REF!)-COLUMN(#REF!)+1,0)/(10^3)))))</f>
        <v/>
      </c>
      <c r="AD46" s="258" t="str">
        <f>IF(Q46="","",
IF($E46=#REF!,
Q46*'기준연도 활동자료 입력 (IPCC, EPA연료명 목록구분'!$G46*(VLOOKUP($F46,#REF!,COLUMN(#REF!)-COLUMN(#REF!)+1,0)/(10^3)),
IF($E46=#REF!,
Q46*(1-'기준연도 활동자료 입력 (IPCC, EPA연료명 목록구분'!$G46)*(VLOOKUP($F46,#REF!,COLUMN(#REF!)-COLUMN(#REF!)+1,0)/(10^3)),
Q46*(VLOOKUP($F46,#REF!,COLUMN(#REF!)-COLUMN(#REF!)+1,0)/(10^3)))))</f>
        <v/>
      </c>
      <c r="AE46" s="258" t="str">
        <f>IF(R46="","",
IF($E46=#REF!,
R46*'기준연도 활동자료 입력 (IPCC, EPA연료명 목록구분'!$G46*(VLOOKUP($F46,#REF!,COLUMN(#REF!)-COLUMN(#REF!)+1,0)/(10^3)),
IF($E46=#REF!,
R46*(1-'기준연도 활동자료 입력 (IPCC, EPA연료명 목록구분'!$G46)*(VLOOKUP($F46,#REF!,COLUMN(#REF!)-COLUMN(#REF!)+1,0)/(10^3)),
R46*(VLOOKUP($F46,#REF!,COLUMN(#REF!)-COLUMN(#REF!)+1,0)/(10^3)))))</f>
        <v/>
      </c>
      <c r="AF46" s="258" t="str">
        <f>IF(S46="","",
IF($E46=#REF!,
S46*'기준연도 활동자료 입력 (IPCC, EPA연료명 목록구분'!$G46*(VLOOKUP($F46,#REF!,COLUMN(#REF!)-COLUMN(#REF!)+1,0)/(10^3)),
IF($E46=#REF!,
S46*(1-'기준연도 활동자료 입력 (IPCC, EPA연료명 목록구분'!$G46)*(VLOOKUP($F46,#REF!,COLUMN(#REF!)-COLUMN(#REF!)+1,0)/(10^3)),
S46*(VLOOKUP($F46,#REF!,COLUMN(#REF!)-COLUMN(#REF!)+1,0)/(10^3)))))</f>
        <v/>
      </c>
      <c r="AG46" s="259" t="str">
        <f>IF(T46="","",
IF($E46=#REF!,
T46*'기준연도 활동자료 입력 (IPCC, EPA연료명 목록구분'!$G46*(VLOOKUP($F46,#REF!,COLUMN(#REF!)-COLUMN(#REF!)+1,0)/(10^3)),
IF($E46=#REF!,
T46*(1-'기준연도 활동자료 입력 (IPCC, EPA연료명 목록구분'!$G46)*(VLOOKUP($F46,#REF!,COLUMN(#REF!)-COLUMN(#REF!)+1,0)/(10^3)),
T46*(VLOOKUP($F46,#REF!,COLUMN(#REF!)-COLUMN(#REF!)+1,0)/(10^3)))))</f>
        <v/>
      </c>
      <c r="AH46" s="260">
        <f t="shared" si="9"/>
        <v>0</v>
      </c>
      <c r="AI46" s="261" t="str">
        <f>IF(I46="","",
IF($E46=#REF!,
I46*'기준연도 활동자료 입력 (IPCC, EPA연료명 목록구분'!$G46*(VLOOKUP($F46,#REF!,COLUMN(#REF!)-COLUMN(#REF!)+1,0)/(10^3)),
IF($E46=#REF!,
I46*(1-'기준연도 활동자료 입력 (IPCC, EPA연료명 목록구분'!$G46)*(VLOOKUP($F46,#REF!,COLUMN(#REF!)-COLUMN(#REF!)+1,0)/(10^3)),
I46*(VLOOKUP($F46,#REF!,COLUMN(#REF!)-COLUMN(#REF!)+1,0)/(10^3)))))</f>
        <v/>
      </c>
      <c r="AJ46" s="258" t="str">
        <f>IF(J46="","",
IF($E46=#REF!,
J46*'기준연도 활동자료 입력 (IPCC, EPA연료명 목록구분'!$G46*(VLOOKUP($F46,#REF!,COLUMN(#REF!)-COLUMN(#REF!)+1,0)/(10^3)),
IF($E46=#REF!,
J46*(1-'기준연도 활동자료 입력 (IPCC, EPA연료명 목록구분'!$G46)*(VLOOKUP($F46,#REF!,COLUMN(#REF!)-COLUMN(#REF!)+1,0)/(10^3)),
J46*(VLOOKUP($F46,#REF!,COLUMN(#REF!)-COLUMN(#REF!)+1,0)/(10^3)))))</f>
        <v/>
      </c>
      <c r="AK46" s="258" t="str">
        <f>IF(K46="","",
IF($E46=#REF!,
K46*'기준연도 활동자료 입력 (IPCC, EPA연료명 목록구분'!$G46*(VLOOKUP($F46,#REF!,COLUMN(#REF!)-COLUMN(#REF!)+1,0)/(10^3)),
IF($E46=#REF!,
K46*(1-'기준연도 활동자료 입력 (IPCC, EPA연료명 목록구분'!$G46)*(VLOOKUP($F46,#REF!,COLUMN(#REF!)-COLUMN(#REF!)+1,0)/(10^3)),
K46*(VLOOKUP($F46,#REF!,COLUMN(#REF!)-COLUMN(#REF!)+1,0)/(10^3)))))</f>
        <v/>
      </c>
      <c r="AL46" s="258" t="str">
        <f>IF(L46="","",
IF($E46=#REF!,
L46*'기준연도 활동자료 입력 (IPCC, EPA연료명 목록구분'!$G46*(VLOOKUP($F46,#REF!,COLUMN(#REF!)-COLUMN(#REF!)+1,0)/(10^3)),
IF($E46=#REF!,
L46*(1-'기준연도 활동자료 입력 (IPCC, EPA연료명 목록구분'!$G46)*(VLOOKUP($F46,#REF!,COLUMN(#REF!)-COLUMN(#REF!)+1,0)/(10^3)),
L46*(VLOOKUP($F46,#REF!,COLUMN(#REF!)-COLUMN(#REF!)+1,0)/(10^3)))))</f>
        <v/>
      </c>
      <c r="AM46" s="258" t="str">
        <f>IF(M46="","",
IF($E46=#REF!,
M46*'기준연도 활동자료 입력 (IPCC, EPA연료명 목록구분'!$G46*(VLOOKUP($F46,#REF!,COLUMN(#REF!)-COLUMN(#REF!)+1,0)/(10^3)),
IF($E46=#REF!,
M46*(1-'기준연도 활동자료 입력 (IPCC, EPA연료명 목록구분'!$G46)*(VLOOKUP($F46,#REF!,COLUMN(#REF!)-COLUMN(#REF!)+1,0)/(10^3)),
M46*(VLOOKUP($F46,#REF!,COLUMN(#REF!)-COLUMN(#REF!)+1,0)/(10^3)))))</f>
        <v/>
      </c>
      <c r="AN46" s="258" t="str">
        <f>IF(N46="","",
IF($E46=#REF!,
N46*'기준연도 활동자료 입력 (IPCC, EPA연료명 목록구분'!$G46*(VLOOKUP($F46,#REF!,COLUMN(#REF!)-COLUMN(#REF!)+1,0)/(10^3)),
IF($E46=#REF!,
N46*(1-'기준연도 활동자료 입력 (IPCC, EPA연료명 목록구분'!$G46)*(VLOOKUP($F46,#REF!,COLUMN(#REF!)-COLUMN(#REF!)+1,0)/(10^3)),
N46*(VLOOKUP($F46,#REF!,COLUMN(#REF!)-COLUMN(#REF!)+1,0)/(10^3)))))</f>
        <v/>
      </c>
      <c r="AO46" s="258" t="str">
        <f>IF(O46="","",
IF($E46=#REF!,
O46*'기준연도 활동자료 입력 (IPCC, EPA연료명 목록구분'!$G46*(VLOOKUP($F46,#REF!,COLUMN(#REF!)-COLUMN(#REF!)+1,0)/(10^3)),
IF($E46=#REF!,
O46*(1-'기준연도 활동자료 입력 (IPCC, EPA연료명 목록구분'!$G46)*(VLOOKUP($F46,#REF!,COLUMN(#REF!)-COLUMN(#REF!)+1,0)/(10^3)),
O46*(VLOOKUP($F46,#REF!,COLUMN(#REF!)-COLUMN(#REF!)+1,0)/(10^3)))))</f>
        <v/>
      </c>
      <c r="AP46" s="258" t="str">
        <f>IF(P46="","",
IF($E46=#REF!,
P46*'기준연도 활동자료 입력 (IPCC, EPA연료명 목록구분'!$G46*(VLOOKUP($F46,#REF!,COLUMN(#REF!)-COLUMN(#REF!)+1,0)/(10^3)),
IF($E46=#REF!,
P46*(1-'기준연도 활동자료 입력 (IPCC, EPA연료명 목록구분'!$G46)*(VLOOKUP($F46,#REF!,COLUMN(#REF!)-COLUMN(#REF!)+1,0)/(10^3)),
P46*(VLOOKUP($F46,#REF!,COLUMN(#REF!)-COLUMN(#REF!)+1,0)/(10^3)))))</f>
        <v/>
      </c>
      <c r="AQ46" s="258" t="str">
        <f>IF(Q46="","",
IF($E46=#REF!,
Q46*'기준연도 활동자료 입력 (IPCC, EPA연료명 목록구분'!$G46*(VLOOKUP($F46,#REF!,COLUMN(#REF!)-COLUMN(#REF!)+1,0)/(10^3)),
IF($E46=#REF!,
Q46*(1-'기준연도 활동자료 입력 (IPCC, EPA연료명 목록구분'!$G46)*(VLOOKUP($F46,#REF!,COLUMN(#REF!)-COLUMN(#REF!)+1,0)/(10^3)),
Q46*(VLOOKUP($F46,#REF!,COLUMN(#REF!)-COLUMN(#REF!)+1,0)/(10^3)))))</f>
        <v/>
      </c>
      <c r="AR46" s="258" t="str">
        <f>IF(R46="","",
IF($E46=#REF!,
R46*'기준연도 활동자료 입력 (IPCC, EPA연료명 목록구분'!$G46*(VLOOKUP($F46,#REF!,COLUMN(#REF!)-COLUMN(#REF!)+1,0)/(10^3)),
IF($E46=#REF!,
R46*(1-'기준연도 활동자료 입력 (IPCC, EPA연료명 목록구분'!$G46)*(VLOOKUP($F46,#REF!,COLUMN(#REF!)-COLUMN(#REF!)+1,0)/(10^3)),
R46*(VLOOKUP($F46,#REF!,COLUMN(#REF!)-COLUMN(#REF!)+1,0)/(10^3)))))</f>
        <v/>
      </c>
      <c r="AS46" s="258" t="str">
        <f>IF(S46="","",
IF($E46=#REF!,
S46*'기준연도 활동자료 입력 (IPCC, EPA연료명 목록구분'!$G46*(VLOOKUP($F46,#REF!,COLUMN(#REF!)-COLUMN(#REF!)+1,0)/(10^3)),
IF($E46=#REF!,
S46*(1-'기준연도 활동자료 입력 (IPCC, EPA연료명 목록구분'!$G46)*(VLOOKUP($F46,#REF!,COLUMN(#REF!)-COLUMN(#REF!)+1,0)/(10^3)),
S46*(VLOOKUP($F46,#REF!,COLUMN(#REF!)-COLUMN(#REF!)+1,0)/(10^3)))))</f>
        <v/>
      </c>
      <c r="AT46" s="259" t="str">
        <f>IF(T46="","",
IF($E46=#REF!,
T46*'기준연도 활동자료 입력 (IPCC, EPA연료명 목록구분'!$G46*(VLOOKUP($F46,#REF!,COLUMN(#REF!)-COLUMN(#REF!)+1,0)/(10^3)),
IF($E46=#REF!,
T46*(1-'기준연도 활동자료 입력 (IPCC, EPA연료명 목록구분'!$G46)*(VLOOKUP($F46,#REF!,COLUMN(#REF!)-COLUMN(#REF!)+1,0)/(10^3)),
T46*(VLOOKUP($F46,#REF!,COLUMN(#REF!)-COLUMN(#REF!)+1,0)/(10^3)))))</f>
        <v/>
      </c>
      <c r="AU46" s="260">
        <f t="shared" si="2"/>
        <v>0</v>
      </c>
      <c r="AV46" s="244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3"/>
      <c r="BH46" s="260">
        <f t="shared" si="3"/>
        <v>0</v>
      </c>
    </row>
    <row r="47" spans="2:60" ht="17.100000000000001" customHeight="1" x14ac:dyDescent="0.3">
      <c r="B47" s="742"/>
      <c r="C47" s="754"/>
      <c r="D47" s="767"/>
      <c r="E47" s="116" t="s">
        <v>92</v>
      </c>
      <c r="F47" s="165" t="s">
        <v>93</v>
      </c>
      <c r="G47" s="117"/>
      <c r="H47" s="194" t="e">
        <f>IF($F47="","",
VLOOKUP($F47,#REF!,2,0))</f>
        <v>#REF!</v>
      </c>
      <c r="I47" s="166">
        <v>55</v>
      </c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8"/>
      <c r="U47" s="243">
        <f t="shared" si="0"/>
        <v>55</v>
      </c>
      <c r="V47" s="257" t="e">
        <f>IF(I47="","",
IF($E47=#REF!,
I47*'기준연도 활동자료 입력 (IPCC, EPA연료명 목록구분'!$G47*(VLOOKUP($F47,#REF!,COLUMN(#REF!)-COLUMN(#REF!)+1,0)/(10^3)),
IF($E47=#REF!,
I47*(1-'기준연도 활동자료 입력 (IPCC, EPA연료명 목록구분'!$G47)*(VLOOKUP($F47,#REF!,COLUMN(#REF!)-COLUMN(#REF!)+1,0)/(10^3)),
I47*(VLOOKUP($F47,#REF!,COLUMN(#REF!)-COLUMN(#REF!)+1,0)/(10^3)))))</f>
        <v>#REF!</v>
      </c>
      <c r="W47" s="258" t="str">
        <f>IF(J47="","",
IF($E47=#REF!,
J47*'기준연도 활동자료 입력 (IPCC, EPA연료명 목록구분'!$G47*(VLOOKUP($F47,#REF!,COLUMN(#REF!)-COLUMN(#REF!)+1,0)/(10^3)),
IF($E47=#REF!,
J47*(1-'기준연도 활동자료 입력 (IPCC, EPA연료명 목록구분'!$G47)*(VLOOKUP($F47,#REF!,COLUMN(#REF!)-COLUMN(#REF!)+1,0)/(10^3)),
J47*(VLOOKUP($F47,#REF!,COLUMN(#REF!)-COLUMN(#REF!)+1,0)/(10^3)))))</f>
        <v/>
      </c>
      <c r="X47" s="258" t="str">
        <f>IF(K47="","",
IF($E47=#REF!,
K47*'기준연도 활동자료 입력 (IPCC, EPA연료명 목록구분'!$G47*(VLOOKUP($F47,#REF!,COLUMN(#REF!)-COLUMN(#REF!)+1,0)/(10^3)),
IF($E47=#REF!,
K47*(1-'기준연도 활동자료 입력 (IPCC, EPA연료명 목록구분'!$G47)*(VLOOKUP($F47,#REF!,COLUMN(#REF!)-COLUMN(#REF!)+1,0)/(10^3)),
K47*(VLOOKUP($F47,#REF!,COLUMN(#REF!)-COLUMN(#REF!)+1,0)/(10^3)))))</f>
        <v/>
      </c>
      <c r="Y47" s="258" t="str">
        <f>IF(L47="","",
IF($E47=#REF!,
L47*'기준연도 활동자료 입력 (IPCC, EPA연료명 목록구분'!$G47*(VLOOKUP($F47,#REF!,COLUMN(#REF!)-COLUMN(#REF!)+1,0)/(10^3)),
IF($E47=#REF!,
L47*(1-'기준연도 활동자료 입력 (IPCC, EPA연료명 목록구분'!$G47)*(VLOOKUP($F47,#REF!,COLUMN(#REF!)-COLUMN(#REF!)+1,0)/(10^3)),
L47*(VLOOKUP($F47,#REF!,COLUMN(#REF!)-COLUMN(#REF!)+1,0)/(10^3)))))</f>
        <v/>
      </c>
      <c r="Z47" s="258" t="str">
        <f>IF(M47="","",
IF($E47=#REF!,
M47*'기준연도 활동자료 입력 (IPCC, EPA연료명 목록구분'!$G47*(VLOOKUP($F47,#REF!,COLUMN(#REF!)-COLUMN(#REF!)+1,0)/(10^3)),
IF($E47=#REF!,
M47*(1-'기준연도 활동자료 입력 (IPCC, EPA연료명 목록구분'!$G47)*(VLOOKUP($F47,#REF!,COLUMN(#REF!)-COLUMN(#REF!)+1,0)/(10^3)),
M47*(VLOOKUP($F47,#REF!,COLUMN(#REF!)-COLUMN(#REF!)+1,0)/(10^3)))))</f>
        <v/>
      </c>
      <c r="AA47" s="258" t="str">
        <f>IF(N47="","",
IF($E47=#REF!,
N47*'기준연도 활동자료 입력 (IPCC, EPA연료명 목록구분'!$G47*(VLOOKUP($F47,#REF!,COLUMN(#REF!)-COLUMN(#REF!)+1,0)/(10^3)),
IF($E47=#REF!,
N47*(1-'기준연도 활동자료 입력 (IPCC, EPA연료명 목록구분'!$G47)*(VLOOKUP($F47,#REF!,COLUMN(#REF!)-COLUMN(#REF!)+1,0)/(10^3)),
N47*(VLOOKUP($F47,#REF!,COLUMN(#REF!)-COLUMN(#REF!)+1,0)/(10^3)))))</f>
        <v/>
      </c>
      <c r="AB47" s="258" t="str">
        <f>IF(O47="","",
IF($E47=#REF!,
O47*'기준연도 활동자료 입력 (IPCC, EPA연료명 목록구분'!$G47*(VLOOKUP($F47,#REF!,COLUMN(#REF!)-COLUMN(#REF!)+1,0)/(10^3)),
IF($E47=#REF!,
O47*(1-'기준연도 활동자료 입력 (IPCC, EPA연료명 목록구분'!$G47)*(VLOOKUP($F47,#REF!,COLUMN(#REF!)-COLUMN(#REF!)+1,0)/(10^3)),
O47*(VLOOKUP($F47,#REF!,COLUMN(#REF!)-COLUMN(#REF!)+1,0)/(10^3)))))</f>
        <v/>
      </c>
      <c r="AC47" s="258" t="str">
        <f>IF(P47="","",
IF($E47=#REF!,
P47*'기준연도 활동자료 입력 (IPCC, EPA연료명 목록구분'!$G47*(VLOOKUP($F47,#REF!,COLUMN(#REF!)-COLUMN(#REF!)+1,0)/(10^3)),
IF($E47=#REF!,
P47*(1-'기준연도 활동자료 입력 (IPCC, EPA연료명 목록구분'!$G47)*(VLOOKUP($F47,#REF!,COLUMN(#REF!)-COLUMN(#REF!)+1,0)/(10^3)),
P47*(VLOOKUP($F47,#REF!,COLUMN(#REF!)-COLUMN(#REF!)+1,0)/(10^3)))))</f>
        <v/>
      </c>
      <c r="AD47" s="258" t="str">
        <f>IF(Q47="","",
IF($E47=#REF!,
Q47*'기준연도 활동자료 입력 (IPCC, EPA연료명 목록구분'!$G47*(VLOOKUP($F47,#REF!,COLUMN(#REF!)-COLUMN(#REF!)+1,0)/(10^3)),
IF($E47=#REF!,
Q47*(1-'기준연도 활동자료 입력 (IPCC, EPA연료명 목록구분'!$G47)*(VLOOKUP($F47,#REF!,COLUMN(#REF!)-COLUMN(#REF!)+1,0)/(10^3)),
Q47*(VLOOKUP($F47,#REF!,COLUMN(#REF!)-COLUMN(#REF!)+1,0)/(10^3)))))</f>
        <v/>
      </c>
      <c r="AE47" s="258" t="str">
        <f>IF(R47="","",
IF($E47=#REF!,
R47*'기준연도 활동자료 입력 (IPCC, EPA연료명 목록구분'!$G47*(VLOOKUP($F47,#REF!,COLUMN(#REF!)-COLUMN(#REF!)+1,0)/(10^3)),
IF($E47=#REF!,
R47*(1-'기준연도 활동자료 입력 (IPCC, EPA연료명 목록구분'!$G47)*(VLOOKUP($F47,#REF!,COLUMN(#REF!)-COLUMN(#REF!)+1,0)/(10^3)),
R47*(VLOOKUP($F47,#REF!,COLUMN(#REF!)-COLUMN(#REF!)+1,0)/(10^3)))))</f>
        <v/>
      </c>
      <c r="AF47" s="258" t="str">
        <f>IF(S47="","",
IF($E47=#REF!,
S47*'기준연도 활동자료 입력 (IPCC, EPA연료명 목록구분'!$G47*(VLOOKUP($F47,#REF!,COLUMN(#REF!)-COLUMN(#REF!)+1,0)/(10^3)),
IF($E47=#REF!,
S47*(1-'기준연도 활동자료 입력 (IPCC, EPA연료명 목록구분'!$G47)*(VLOOKUP($F47,#REF!,COLUMN(#REF!)-COLUMN(#REF!)+1,0)/(10^3)),
S47*(VLOOKUP($F47,#REF!,COLUMN(#REF!)-COLUMN(#REF!)+1,0)/(10^3)))))</f>
        <v/>
      </c>
      <c r="AG47" s="259" t="str">
        <f>IF(T47="","",
IF($E47=#REF!,
T47*'기준연도 활동자료 입력 (IPCC, EPA연료명 목록구분'!$G47*(VLOOKUP($F47,#REF!,COLUMN(#REF!)-COLUMN(#REF!)+1,0)/(10^3)),
IF($E47=#REF!,
T47*(1-'기준연도 활동자료 입력 (IPCC, EPA연료명 목록구분'!$G47)*(VLOOKUP($F47,#REF!,COLUMN(#REF!)-COLUMN(#REF!)+1,0)/(10^3)),
T47*(VLOOKUP($F47,#REF!,COLUMN(#REF!)-COLUMN(#REF!)+1,0)/(10^3)))))</f>
        <v/>
      </c>
      <c r="AH47" s="260" t="e">
        <f t="shared" si="9"/>
        <v>#REF!</v>
      </c>
      <c r="AI47" s="261" t="e">
        <f>IF(I47="","",
IF($E47=#REF!,
I47*'기준연도 활동자료 입력 (IPCC, EPA연료명 목록구분'!$G47*(VLOOKUP($F47,#REF!,COLUMN(#REF!)-COLUMN(#REF!)+1,0)/(10^3)),
IF($E47=#REF!,
I47*(1-'기준연도 활동자료 입력 (IPCC, EPA연료명 목록구분'!$G47)*(VLOOKUP($F47,#REF!,COLUMN(#REF!)-COLUMN(#REF!)+1,0)/(10^3)),
I47*(VLOOKUP($F47,#REF!,COLUMN(#REF!)-COLUMN(#REF!)+1,0)/(10^3)))))</f>
        <v>#REF!</v>
      </c>
      <c r="AJ47" s="258" t="str">
        <f>IF(J47="","",
IF($E47=#REF!,
J47*'기준연도 활동자료 입력 (IPCC, EPA연료명 목록구분'!$G47*(VLOOKUP($F47,#REF!,COLUMN(#REF!)-COLUMN(#REF!)+1,0)/(10^3)),
IF($E47=#REF!,
J47*(1-'기준연도 활동자료 입력 (IPCC, EPA연료명 목록구분'!$G47)*(VLOOKUP($F47,#REF!,COLUMN(#REF!)-COLUMN(#REF!)+1,0)/(10^3)),
J47*(VLOOKUP($F47,#REF!,COLUMN(#REF!)-COLUMN(#REF!)+1,0)/(10^3)))))</f>
        <v/>
      </c>
      <c r="AK47" s="258" t="str">
        <f>IF(K47="","",
IF($E47=#REF!,
K47*'기준연도 활동자료 입력 (IPCC, EPA연료명 목록구분'!$G47*(VLOOKUP($F47,#REF!,COLUMN(#REF!)-COLUMN(#REF!)+1,0)/(10^3)),
IF($E47=#REF!,
K47*(1-'기준연도 활동자료 입력 (IPCC, EPA연료명 목록구분'!$G47)*(VLOOKUP($F47,#REF!,COLUMN(#REF!)-COLUMN(#REF!)+1,0)/(10^3)),
K47*(VLOOKUP($F47,#REF!,COLUMN(#REF!)-COLUMN(#REF!)+1,0)/(10^3)))))</f>
        <v/>
      </c>
      <c r="AL47" s="258" t="str">
        <f>IF(L47="","",
IF($E47=#REF!,
L47*'기준연도 활동자료 입력 (IPCC, EPA연료명 목록구분'!$G47*(VLOOKUP($F47,#REF!,COLUMN(#REF!)-COLUMN(#REF!)+1,0)/(10^3)),
IF($E47=#REF!,
L47*(1-'기준연도 활동자료 입력 (IPCC, EPA연료명 목록구분'!$G47)*(VLOOKUP($F47,#REF!,COLUMN(#REF!)-COLUMN(#REF!)+1,0)/(10^3)),
L47*(VLOOKUP($F47,#REF!,COLUMN(#REF!)-COLUMN(#REF!)+1,0)/(10^3)))))</f>
        <v/>
      </c>
      <c r="AM47" s="258" t="str">
        <f>IF(M47="","",
IF($E47=#REF!,
M47*'기준연도 활동자료 입력 (IPCC, EPA연료명 목록구분'!$G47*(VLOOKUP($F47,#REF!,COLUMN(#REF!)-COLUMN(#REF!)+1,0)/(10^3)),
IF($E47=#REF!,
M47*(1-'기준연도 활동자료 입력 (IPCC, EPA연료명 목록구분'!$G47)*(VLOOKUP($F47,#REF!,COLUMN(#REF!)-COLUMN(#REF!)+1,0)/(10^3)),
M47*(VLOOKUP($F47,#REF!,COLUMN(#REF!)-COLUMN(#REF!)+1,0)/(10^3)))))</f>
        <v/>
      </c>
      <c r="AN47" s="258" t="str">
        <f>IF(N47="","",
IF($E47=#REF!,
N47*'기준연도 활동자료 입력 (IPCC, EPA연료명 목록구분'!$G47*(VLOOKUP($F47,#REF!,COLUMN(#REF!)-COLUMN(#REF!)+1,0)/(10^3)),
IF($E47=#REF!,
N47*(1-'기준연도 활동자료 입력 (IPCC, EPA연료명 목록구분'!$G47)*(VLOOKUP($F47,#REF!,COLUMN(#REF!)-COLUMN(#REF!)+1,0)/(10^3)),
N47*(VLOOKUP($F47,#REF!,COLUMN(#REF!)-COLUMN(#REF!)+1,0)/(10^3)))))</f>
        <v/>
      </c>
      <c r="AO47" s="258" t="str">
        <f>IF(O47="","",
IF($E47=#REF!,
O47*'기준연도 활동자료 입력 (IPCC, EPA연료명 목록구분'!$G47*(VLOOKUP($F47,#REF!,COLUMN(#REF!)-COLUMN(#REF!)+1,0)/(10^3)),
IF($E47=#REF!,
O47*(1-'기준연도 활동자료 입력 (IPCC, EPA연료명 목록구분'!$G47)*(VLOOKUP($F47,#REF!,COLUMN(#REF!)-COLUMN(#REF!)+1,0)/(10^3)),
O47*(VLOOKUP($F47,#REF!,COLUMN(#REF!)-COLUMN(#REF!)+1,0)/(10^3)))))</f>
        <v/>
      </c>
      <c r="AP47" s="258" t="str">
        <f>IF(P47="","",
IF($E47=#REF!,
P47*'기준연도 활동자료 입력 (IPCC, EPA연료명 목록구분'!$G47*(VLOOKUP($F47,#REF!,COLUMN(#REF!)-COLUMN(#REF!)+1,0)/(10^3)),
IF($E47=#REF!,
P47*(1-'기준연도 활동자료 입력 (IPCC, EPA연료명 목록구분'!$G47)*(VLOOKUP($F47,#REF!,COLUMN(#REF!)-COLUMN(#REF!)+1,0)/(10^3)),
P47*(VLOOKUP($F47,#REF!,COLUMN(#REF!)-COLUMN(#REF!)+1,0)/(10^3)))))</f>
        <v/>
      </c>
      <c r="AQ47" s="258" t="str">
        <f>IF(Q47="","",
IF($E47=#REF!,
Q47*'기준연도 활동자료 입력 (IPCC, EPA연료명 목록구분'!$G47*(VLOOKUP($F47,#REF!,COLUMN(#REF!)-COLUMN(#REF!)+1,0)/(10^3)),
IF($E47=#REF!,
Q47*(1-'기준연도 활동자료 입력 (IPCC, EPA연료명 목록구분'!$G47)*(VLOOKUP($F47,#REF!,COLUMN(#REF!)-COLUMN(#REF!)+1,0)/(10^3)),
Q47*(VLOOKUP($F47,#REF!,COLUMN(#REF!)-COLUMN(#REF!)+1,0)/(10^3)))))</f>
        <v/>
      </c>
      <c r="AR47" s="258" t="str">
        <f>IF(R47="","",
IF($E47=#REF!,
R47*'기준연도 활동자료 입력 (IPCC, EPA연료명 목록구분'!$G47*(VLOOKUP($F47,#REF!,COLUMN(#REF!)-COLUMN(#REF!)+1,0)/(10^3)),
IF($E47=#REF!,
R47*(1-'기준연도 활동자료 입력 (IPCC, EPA연료명 목록구분'!$G47)*(VLOOKUP($F47,#REF!,COLUMN(#REF!)-COLUMN(#REF!)+1,0)/(10^3)),
R47*(VLOOKUP($F47,#REF!,COLUMN(#REF!)-COLUMN(#REF!)+1,0)/(10^3)))))</f>
        <v/>
      </c>
      <c r="AS47" s="258" t="str">
        <f>IF(S47="","",
IF($E47=#REF!,
S47*'기준연도 활동자료 입력 (IPCC, EPA연료명 목록구분'!$G47*(VLOOKUP($F47,#REF!,COLUMN(#REF!)-COLUMN(#REF!)+1,0)/(10^3)),
IF($E47=#REF!,
S47*(1-'기준연도 활동자료 입력 (IPCC, EPA연료명 목록구분'!$G47)*(VLOOKUP($F47,#REF!,COLUMN(#REF!)-COLUMN(#REF!)+1,0)/(10^3)),
S47*(VLOOKUP($F47,#REF!,COLUMN(#REF!)-COLUMN(#REF!)+1,0)/(10^3)))))</f>
        <v/>
      </c>
      <c r="AT47" s="259" t="str">
        <f>IF(T47="","",
IF($E47=#REF!,
T47*'기준연도 활동자료 입력 (IPCC, EPA연료명 목록구분'!$G47*(VLOOKUP($F47,#REF!,COLUMN(#REF!)-COLUMN(#REF!)+1,0)/(10^3)),
IF($E47=#REF!,
T47*(1-'기준연도 활동자료 입력 (IPCC, EPA연료명 목록구분'!$G47)*(VLOOKUP($F47,#REF!,COLUMN(#REF!)-COLUMN(#REF!)+1,0)/(10^3)),
T47*(VLOOKUP($F47,#REF!,COLUMN(#REF!)-COLUMN(#REF!)+1,0)/(10^3)))))</f>
        <v/>
      </c>
      <c r="AU47" s="260" t="e">
        <f t="shared" si="2"/>
        <v>#REF!</v>
      </c>
      <c r="AV47" s="244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3"/>
      <c r="BH47" s="260">
        <f t="shared" si="3"/>
        <v>0</v>
      </c>
    </row>
    <row r="48" spans="2:60" ht="17.100000000000001" customHeight="1" x14ac:dyDescent="0.3">
      <c r="B48" s="742"/>
      <c r="C48" s="754"/>
      <c r="D48" s="767"/>
      <c r="E48" s="116" t="s">
        <v>258</v>
      </c>
      <c r="F48" s="165"/>
      <c r="G48" s="117"/>
      <c r="H48" s="194" t="str">
        <f>IF($F48="","",
VLOOKUP($F48,#REF!,2,0))</f>
        <v/>
      </c>
      <c r="I48" s="166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8"/>
      <c r="U48" s="243">
        <f t="shared" si="0"/>
        <v>0</v>
      </c>
      <c r="V48" s="257" t="str">
        <f>IF(I48="","",
IF($E48=#REF!,
I48*'기준연도 활동자료 입력 (IPCC, EPA연료명 목록구분'!$G48*(VLOOKUP($F48,#REF!,COLUMN(#REF!)-COLUMN(#REF!)+1,0)/(10^3)),
IF($E48=#REF!,
I48*(1-'기준연도 활동자료 입력 (IPCC, EPA연료명 목록구분'!$G48)*(VLOOKUP($F48,#REF!,COLUMN(#REF!)-COLUMN(#REF!)+1,0)/(10^3)),
I48*(VLOOKUP($F48,#REF!,COLUMN(#REF!)-COLUMN(#REF!)+1,0)/(10^3)))))</f>
        <v/>
      </c>
      <c r="W48" s="258" t="str">
        <f>IF(J48="","",
IF($E48=#REF!,
J48*'기준연도 활동자료 입력 (IPCC, EPA연료명 목록구분'!$G48*(VLOOKUP($F48,#REF!,COLUMN(#REF!)-COLUMN(#REF!)+1,0)/(10^3)),
IF($E48=#REF!,
J48*(1-'기준연도 활동자료 입력 (IPCC, EPA연료명 목록구분'!$G48)*(VLOOKUP($F48,#REF!,COLUMN(#REF!)-COLUMN(#REF!)+1,0)/(10^3)),
J48*(VLOOKUP($F48,#REF!,COLUMN(#REF!)-COLUMN(#REF!)+1,0)/(10^3)))))</f>
        <v/>
      </c>
      <c r="X48" s="258" t="str">
        <f>IF(K48="","",
IF($E48=#REF!,
K48*'기준연도 활동자료 입력 (IPCC, EPA연료명 목록구분'!$G48*(VLOOKUP($F48,#REF!,COLUMN(#REF!)-COLUMN(#REF!)+1,0)/(10^3)),
IF($E48=#REF!,
K48*(1-'기준연도 활동자료 입력 (IPCC, EPA연료명 목록구분'!$G48)*(VLOOKUP($F48,#REF!,COLUMN(#REF!)-COLUMN(#REF!)+1,0)/(10^3)),
K48*(VLOOKUP($F48,#REF!,COLUMN(#REF!)-COLUMN(#REF!)+1,0)/(10^3)))))</f>
        <v/>
      </c>
      <c r="Y48" s="258" t="str">
        <f>IF(L48="","",
IF($E48=#REF!,
L48*'기준연도 활동자료 입력 (IPCC, EPA연료명 목록구분'!$G48*(VLOOKUP($F48,#REF!,COLUMN(#REF!)-COLUMN(#REF!)+1,0)/(10^3)),
IF($E48=#REF!,
L48*(1-'기준연도 활동자료 입력 (IPCC, EPA연료명 목록구분'!$G48)*(VLOOKUP($F48,#REF!,COLUMN(#REF!)-COLUMN(#REF!)+1,0)/(10^3)),
L48*(VLOOKUP($F48,#REF!,COLUMN(#REF!)-COLUMN(#REF!)+1,0)/(10^3)))))</f>
        <v/>
      </c>
      <c r="Z48" s="258" t="str">
        <f>IF(M48="","",
IF($E48=#REF!,
M48*'기준연도 활동자료 입력 (IPCC, EPA연료명 목록구분'!$G48*(VLOOKUP($F48,#REF!,COLUMN(#REF!)-COLUMN(#REF!)+1,0)/(10^3)),
IF($E48=#REF!,
M48*(1-'기준연도 활동자료 입력 (IPCC, EPA연료명 목록구분'!$G48)*(VLOOKUP($F48,#REF!,COLUMN(#REF!)-COLUMN(#REF!)+1,0)/(10^3)),
M48*(VLOOKUP($F48,#REF!,COLUMN(#REF!)-COLUMN(#REF!)+1,0)/(10^3)))))</f>
        <v/>
      </c>
      <c r="AA48" s="258" t="str">
        <f>IF(N48="","",
IF($E48=#REF!,
N48*'기준연도 활동자료 입력 (IPCC, EPA연료명 목록구분'!$G48*(VLOOKUP($F48,#REF!,COLUMN(#REF!)-COLUMN(#REF!)+1,0)/(10^3)),
IF($E48=#REF!,
N48*(1-'기준연도 활동자료 입력 (IPCC, EPA연료명 목록구분'!$G48)*(VLOOKUP($F48,#REF!,COLUMN(#REF!)-COLUMN(#REF!)+1,0)/(10^3)),
N48*(VLOOKUP($F48,#REF!,COLUMN(#REF!)-COLUMN(#REF!)+1,0)/(10^3)))))</f>
        <v/>
      </c>
      <c r="AB48" s="258" t="str">
        <f>IF(O48="","",
IF($E48=#REF!,
O48*'기준연도 활동자료 입력 (IPCC, EPA연료명 목록구분'!$G48*(VLOOKUP($F48,#REF!,COLUMN(#REF!)-COLUMN(#REF!)+1,0)/(10^3)),
IF($E48=#REF!,
O48*(1-'기준연도 활동자료 입력 (IPCC, EPA연료명 목록구분'!$G48)*(VLOOKUP($F48,#REF!,COLUMN(#REF!)-COLUMN(#REF!)+1,0)/(10^3)),
O48*(VLOOKUP($F48,#REF!,COLUMN(#REF!)-COLUMN(#REF!)+1,0)/(10^3)))))</f>
        <v/>
      </c>
      <c r="AC48" s="258" t="str">
        <f>IF(P48="","",
IF($E48=#REF!,
P48*'기준연도 활동자료 입력 (IPCC, EPA연료명 목록구분'!$G48*(VLOOKUP($F48,#REF!,COLUMN(#REF!)-COLUMN(#REF!)+1,0)/(10^3)),
IF($E48=#REF!,
P48*(1-'기준연도 활동자료 입력 (IPCC, EPA연료명 목록구분'!$G48)*(VLOOKUP($F48,#REF!,COLUMN(#REF!)-COLUMN(#REF!)+1,0)/(10^3)),
P48*(VLOOKUP($F48,#REF!,COLUMN(#REF!)-COLUMN(#REF!)+1,0)/(10^3)))))</f>
        <v/>
      </c>
      <c r="AD48" s="258" t="str">
        <f>IF(Q48="","",
IF($E48=#REF!,
Q48*'기준연도 활동자료 입력 (IPCC, EPA연료명 목록구분'!$G48*(VLOOKUP($F48,#REF!,COLUMN(#REF!)-COLUMN(#REF!)+1,0)/(10^3)),
IF($E48=#REF!,
Q48*(1-'기준연도 활동자료 입력 (IPCC, EPA연료명 목록구분'!$G48)*(VLOOKUP($F48,#REF!,COLUMN(#REF!)-COLUMN(#REF!)+1,0)/(10^3)),
Q48*(VLOOKUP($F48,#REF!,COLUMN(#REF!)-COLUMN(#REF!)+1,0)/(10^3)))))</f>
        <v/>
      </c>
      <c r="AE48" s="258" t="str">
        <f>IF(R48="","",
IF($E48=#REF!,
R48*'기준연도 활동자료 입력 (IPCC, EPA연료명 목록구분'!$G48*(VLOOKUP($F48,#REF!,COLUMN(#REF!)-COLUMN(#REF!)+1,0)/(10^3)),
IF($E48=#REF!,
R48*(1-'기준연도 활동자료 입력 (IPCC, EPA연료명 목록구분'!$G48)*(VLOOKUP($F48,#REF!,COLUMN(#REF!)-COLUMN(#REF!)+1,0)/(10^3)),
R48*(VLOOKUP($F48,#REF!,COLUMN(#REF!)-COLUMN(#REF!)+1,0)/(10^3)))))</f>
        <v/>
      </c>
      <c r="AF48" s="258" t="str">
        <f>IF(S48="","",
IF($E48=#REF!,
S48*'기준연도 활동자료 입력 (IPCC, EPA연료명 목록구분'!$G48*(VLOOKUP($F48,#REF!,COLUMN(#REF!)-COLUMN(#REF!)+1,0)/(10^3)),
IF($E48=#REF!,
S48*(1-'기준연도 활동자료 입력 (IPCC, EPA연료명 목록구분'!$G48)*(VLOOKUP($F48,#REF!,COLUMN(#REF!)-COLUMN(#REF!)+1,0)/(10^3)),
S48*(VLOOKUP($F48,#REF!,COLUMN(#REF!)-COLUMN(#REF!)+1,0)/(10^3)))))</f>
        <v/>
      </c>
      <c r="AG48" s="259" t="str">
        <f>IF(T48="","",
IF($E48=#REF!,
T48*'기준연도 활동자료 입력 (IPCC, EPA연료명 목록구분'!$G48*(VLOOKUP($F48,#REF!,COLUMN(#REF!)-COLUMN(#REF!)+1,0)/(10^3)),
IF($E48=#REF!,
T48*(1-'기준연도 활동자료 입력 (IPCC, EPA연료명 목록구분'!$G48)*(VLOOKUP($F48,#REF!,COLUMN(#REF!)-COLUMN(#REF!)+1,0)/(10^3)),
T48*(VLOOKUP($F48,#REF!,COLUMN(#REF!)-COLUMN(#REF!)+1,0)/(10^3)))))</f>
        <v/>
      </c>
      <c r="AH48" s="260">
        <f t="shared" si="9"/>
        <v>0</v>
      </c>
      <c r="AI48" s="261" t="str">
        <f>IF(I48="","",
IF($E48=#REF!,
I48*'기준연도 활동자료 입력 (IPCC, EPA연료명 목록구분'!$G48*(VLOOKUP($F48,#REF!,COLUMN(#REF!)-COLUMN(#REF!)+1,0)/(10^3)),
IF($E48=#REF!,
I48*(1-'기준연도 활동자료 입력 (IPCC, EPA연료명 목록구분'!$G48)*(VLOOKUP($F48,#REF!,COLUMN(#REF!)-COLUMN(#REF!)+1,0)/(10^3)),
I48*(VLOOKUP($F48,#REF!,COLUMN(#REF!)-COLUMN(#REF!)+1,0)/(10^3)))))</f>
        <v/>
      </c>
      <c r="AJ48" s="258" t="str">
        <f>IF(J48="","",
IF($E48=#REF!,
J48*'기준연도 활동자료 입력 (IPCC, EPA연료명 목록구분'!$G48*(VLOOKUP($F48,#REF!,COLUMN(#REF!)-COLUMN(#REF!)+1,0)/(10^3)),
IF($E48=#REF!,
J48*(1-'기준연도 활동자료 입력 (IPCC, EPA연료명 목록구분'!$G48)*(VLOOKUP($F48,#REF!,COLUMN(#REF!)-COLUMN(#REF!)+1,0)/(10^3)),
J48*(VLOOKUP($F48,#REF!,COLUMN(#REF!)-COLUMN(#REF!)+1,0)/(10^3)))))</f>
        <v/>
      </c>
      <c r="AK48" s="258" t="str">
        <f>IF(K48="","",
IF($E48=#REF!,
K48*'기준연도 활동자료 입력 (IPCC, EPA연료명 목록구분'!$G48*(VLOOKUP($F48,#REF!,COLUMN(#REF!)-COLUMN(#REF!)+1,0)/(10^3)),
IF($E48=#REF!,
K48*(1-'기준연도 활동자료 입력 (IPCC, EPA연료명 목록구분'!$G48)*(VLOOKUP($F48,#REF!,COLUMN(#REF!)-COLUMN(#REF!)+1,0)/(10^3)),
K48*(VLOOKUP($F48,#REF!,COLUMN(#REF!)-COLUMN(#REF!)+1,0)/(10^3)))))</f>
        <v/>
      </c>
      <c r="AL48" s="258" t="str">
        <f>IF(L48="","",
IF($E48=#REF!,
L48*'기준연도 활동자료 입력 (IPCC, EPA연료명 목록구분'!$G48*(VLOOKUP($F48,#REF!,COLUMN(#REF!)-COLUMN(#REF!)+1,0)/(10^3)),
IF($E48=#REF!,
L48*(1-'기준연도 활동자료 입력 (IPCC, EPA연료명 목록구분'!$G48)*(VLOOKUP($F48,#REF!,COLUMN(#REF!)-COLUMN(#REF!)+1,0)/(10^3)),
L48*(VLOOKUP($F48,#REF!,COLUMN(#REF!)-COLUMN(#REF!)+1,0)/(10^3)))))</f>
        <v/>
      </c>
      <c r="AM48" s="258" t="str">
        <f>IF(M48="","",
IF($E48=#REF!,
M48*'기준연도 활동자료 입력 (IPCC, EPA연료명 목록구분'!$G48*(VLOOKUP($F48,#REF!,COLUMN(#REF!)-COLUMN(#REF!)+1,0)/(10^3)),
IF($E48=#REF!,
M48*(1-'기준연도 활동자료 입력 (IPCC, EPA연료명 목록구분'!$G48)*(VLOOKUP($F48,#REF!,COLUMN(#REF!)-COLUMN(#REF!)+1,0)/(10^3)),
M48*(VLOOKUP($F48,#REF!,COLUMN(#REF!)-COLUMN(#REF!)+1,0)/(10^3)))))</f>
        <v/>
      </c>
      <c r="AN48" s="258" t="str">
        <f>IF(N48="","",
IF($E48=#REF!,
N48*'기준연도 활동자료 입력 (IPCC, EPA연료명 목록구분'!$G48*(VLOOKUP($F48,#REF!,COLUMN(#REF!)-COLUMN(#REF!)+1,0)/(10^3)),
IF($E48=#REF!,
N48*(1-'기준연도 활동자료 입력 (IPCC, EPA연료명 목록구분'!$G48)*(VLOOKUP($F48,#REF!,COLUMN(#REF!)-COLUMN(#REF!)+1,0)/(10^3)),
N48*(VLOOKUP($F48,#REF!,COLUMN(#REF!)-COLUMN(#REF!)+1,0)/(10^3)))))</f>
        <v/>
      </c>
      <c r="AO48" s="258" t="str">
        <f>IF(O48="","",
IF($E48=#REF!,
O48*'기준연도 활동자료 입력 (IPCC, EPA연료명 목록구분'!$G48*(VLOOKUP($F48,#REF!,COLUMN(#REF!)-COLUMN(#REF!)+1,0)/(10^3)),
IF($E48=#REF!,
O48*(1-'기준연도 활동자료 입력 (IPCC, EPA연료명 목록구분'!$G48)*(VLOOKUP($F48,#REF!,COLUMN(#REF!)-COLUMN(#REF!)+1,0)/(10^3)),
O48*(VLOOKUP($F48,#REF!,COLUMN(#REF!)-COLUMN(#REF!)+1,0)/(10^3)))))</f>
        <v/>
      </c>
      <c r="AP48" s="258" t="str">
        <f>IF(P48="","",
IF($E48=#REF!,
P48*'기준연도 활동자료 입력 (IPCC, EPA연료명 목록구분'!$G48*(VLOOKUP($F48,#REF!,COLUMN(#REF!)-COLUMN(#REF!)+1,0)/(10^3)),
IF($E48=#REF!,
P48*(1-'기준연도 활동자료 입력 (IPCC, EPA연료명 목록구분'!$G48)*(VLOOKUP($F48,#REF!,COLUMN(#REF!)-COLUMN(#REF!)+1,0)/(10^3)),
P48*(VLOOKUP($F48,#REF!,COLUMN(#REF!)-COLUMN(#REF!)+1,0)/(10^3)))))</f>
        <v/>
      </c>
      <c r="AQ48" s="258" t="str">
        <f>IF(Q48="","",
IF($E48=#REF!,
Q48*'기준연도 활동자료 입력 (IPCC, EPA연료명 목록구분'!$G48*(VLOOKUP($F48,#REF!,COLUMN(#REF!)-COLUMN(#REF!)+1,0)/(10^3)),
IF($E48=#REF!,
Q48*(1-'기준연도 활동자료 입력 (IPCC, EPA연료명 목록구분'!$G48)*(VLOOKUP($F48,#REF!,COLUMN(#REF!)-COLUMN(#REF!)+1,0)/(10^3)),
Q48*(VLOOKUP($F48,#REF!,COLUMN(#REF!)-COLUMN(#REF!)+1,0)/(10^3)))))</f>
        <v/>
      </c>
      <c r="AR48" s="258" t="str">
        <f>IF(R48="","",
IF($E48=#REF!,
R48*'기준연도 활동자료 입력 (IPCC, EPA연료명 목록구분'!$G48*(VLOOKUP($F48,#REF!,COLUMN(#REF!)-COLUMN(#REF!)+1,0)/(10^3)),
IF($E48=#REF!,
R48*(1-'기준연도 활동자료 입력 (IPCC, EPA연료명 목록구분'!$G48)*(VLOOKUP($F48,#REF!,COLUMN(#REF!)-COLUMN(#REF!)+1,0)/(10^3)),
R48*(VLOOKUP($F48,#REF!,COLUMN(#REF!)-COLUMN(#REF!)+1,0)/(10^3)))))</f>
        <v/>
      </c>
      <c r="AS48" s="258" t="str">
        <f>IF(S48="","",
IF($E48=#REF!,
S48*'기준연도 활동자료 입력 (IPCC, EPA연료명 목록구분'!$G48*(VLOOKUP($F48,#REF!,COLUMN(#REF!)-COLUMN(#REF!)+1,0)/(10^3)),
IF($E48=#REF!,
S48*(1-'기준연도 활동자료 입력 (IPCC, EPA연료명 목록구분'!$G48)*(VLOOKUP($F48,#REF!,COLUMN(#REF!)-COLUMN(#REF!)+1,0)/(10^3)),
S48*(VLOOKUP($F48,#REF!,COLUMN(#REF!)-COLUMN(#REF!)+1,0)/(10^3)))))</f>
        <v/>
      </c>
      <c r="AT48" s="259" t="str">
        <f>IF(T48="","",
IF($E48=#REF!,
T48*'기준연도 활동자료 입력 (IPCC, EPA연료명 목록구분'!$G48*(VLOOKUP($F48,#REF!,COLUMN(#REF!)-COLUMN(#REF!)+1,0)/(10^3)),
IF($E48=#REF!,
T48*(1-'기준연도 활동자료 입력 (IPCC, EPA연료명 목록구분'!$G48)*(VLOOKUP($F48,#REF!,COLUMN(#REF!)-COLUMN(#REF!)+1,0)/(10^3)),
T48*(VLOOKUP($F48,#REF!,COLUMN(#REF!)-COLUMN(#REF!)+1,0)/(10^3)))))</f>
        <v/>
      </c>
      <c r="AU48" s="260">
        <f t="shared" si="2"/>
        <v>0</v>
      </c>
      <c r="AV48" s="244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3"/>
      <c r="BH48" s="260">
        <f t="shared" si="3"/>
        <v>0</v>
      </c>
    </row>
    <row r="49" spans="2:60" ht="17.100000000000001" customHeight="1" x14ac:dyDescent="0.3">
      <c r="B49" s="742"/>
      <c r="C49" s="754"/>
      <c r="D49" s="767"/>
      <c r="E49" s="116"/>
      <c r="F49" s="165"/>
      <c r="G49" s="117"/>
      <c r="H49" s="194" t="str">
        <f>IF($F49="","",
VLOOKUP($F49,#REF!,2,0))</f>
        <v/>
      </c>
      <c r="I49" s="166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8"/>
      <c r="U49" s="243">
        <f t="shared" si="0"/>
        <v>0</v>
      </c>
      <c r="V49" s="257" t="str">
        <f>IF(I49="","",
IF($E49=#REF!,
I49*'기준연도 활동자료 입력 (IPCC, EPA연료명 목록구분'!$G49*(VLOOKUP($F49,#REF!,COLUMN(#REF!)-COLUMN(#REF!)+1,0)/(10^3)),
IF($E49=#REF!,
I49*(1-'기준연도 활동자료 입력 (IPCC, EPA연료명 목록구분'!$G49)*(VLOOKUP($F49,#REF!,COLUMN(#REF!)-COLUMN(#REF!)+1,0)/(10^3)),
I49*(VLOOKUP($F49,#REF!,COLUMN(#REF!)-COLUMN(#REF!)+1,0)/(10^3)))))</f>
        <v/>
      </c>
      <c r="W49" s="258" t="str">
        <f>IF(J49="","",
IF($E49=#REF!,
J49*'기준연도 활동자료 입력 (IPCC, EPA연료명 목록구분'!$G49*(VLOOKUP($F49,#REF!,COLUMN(#REF!)-COLUMN(#REF!)+1,0)/(10^3)),
IF($E49=#REF!,
J49*(1-'기준연도 활동자료 입력 (IPCC, EPA연료명 목록구분'!$G49)*(VLOOKUP($F49,#REF!,COLUMN(#REF!)-COLUMN(#REF!)+1,0)/(10^3)),
J49*(VLOOKUP($F49,#REF!,COLUMN(#REF!)-COLUMN(#REF!)+1,0)/(10^3)))))</f>
        <v/>
      </c>
      <c r="X49" s="258" t="str">
        <f>IF(K49="","",
IF($E49=#REF!,
K49*'기준연도 활동자료 입력 (IPCC, EPA연료명 목록구분'!$G49*(VLOOKUP($F49,#REF!,COLUMN(#REF!)-COLUMN(#REF!)+1,0)/(10^3)),
IF($E49=#REF!,
K49*(1-'기준연도 활동자료 입력 (IPCC, EPA연료명 목록구분'!$G49)*(VLOOKUP($F49,#REF!,COLUMN(#REF!)-COLUMN(#REF!)+1,0)/(10^3)),
K49*(VLOOKUP($F49,#REF!,COLUMN(#REF!)-COLUMN(#REF!)+1,0)/(10^3)))))</f>
        <v/>
      </c>
      <c r="Y49" s="258" t="str">
        <f>IF(L49="","",
IF($E49=#REF!,
L49*'기준연도 활동자료 입력 (IPCC, EPA연료명 목록구분'!$G49*(VLOOKUP($F49,#REF!,COLUMN(#REF!)-COLUMN(#REF!)+1,0)/(10^3)),
IF($E49=#REF!,
L49*(1-'기준연도 활동자료 입력 (IPCC, EPA연료명 목록구분'!$G49)*(VLOOKUP($F49,#REF!,COLUMN(#REF!)-COLUMN(#REF!)+1,0)/(10^3)),
L49*(VLOOKUP($F49,#REF!,COLUMN(#REF!)-COLUMN(#REF!)+1,0)/(10^3)))))</f>
        <v/>
      </c>
      <c r="Z49" s="258" t="str">
        <f>IF(M49="","",
IF($E49=#REF!,
M49*'기준연도 활동자료 입력 (IPCC, EPA연료명 목록구분'!$G49*(VLOOKUP($F49,#REF!,COLUMN(#REF!)-COLUMN(#REF!)+1,0)/(10^3)),
IF($E49=#REF!,
M49*(1-'기준연도 활동자료 입력 (IPCC, EPA연료명 목록구분'!$G49)*(VLOOKUP($F49,#REF!,COLUMN(#REF!)-COLUMN(#REF!)+1,0)/(10^3)),
M49*(VLOOKUP($F49,#REF!,COLUMN(#REF!)-COLUMN(#REF!)+1,0)/(10^3)))))</f>
        <v/>
      </c>
      <c r="AA49" s="258" t="str">
        <f>IF(N49="","",
IF($E49=#REF!,
N49*'기준연도 활동자료 입력 (IPCC, EPA연료명 목록구분'!$G49*(VLOOKUP($F49,#REF!,COLUMN(#REF!)-COLUMN(#REF!)+1,0)/(10^3)),
IF($E49=#REF!,
N49*(1-'기준연도 활동자료 입력 (IPCC, EPA연료명 목록구분'!$G49)*(VLOOKUP($F49,#REF!,COLUMN(#REF!)-COLUMN(#REF!)+1,0)/(10^3)),
N49*(VLOOKUP($F49,#REF!,COLUMN(#REF!)-COLUMN(#REF!)+1,0)/(10^3)))))</f>
        <v/>
      </c>
      <c r="AB49" s="258" t="str">
        <f>IF(O49="","",
IF($E49=#REF!,
O49*'기준연도 활동자료 입력 (IPCC, EPA연료명 목록구분'!$G49*(VLOOKUP($F49,#REF!,COLUMN(#REF!)-COLUMN(#REF!)+1,0)/(10^3)),
IF($E49=#REF!,
O49*(1-'기준연도 활동자료 입력 (IPCC, EPA연료명 목록구분'!$G49)*(VLOOKUP($F49,#REF!,COLUMN(#REF!)-COLUMN(#REF!)+1,0)/(10^3)),
O49*(VLOOKUP($F49,#REF!,COLUMN(#REF!)-COLUMN(#REF!)+1,0)/(10^3)))))</f>
        <v/>
      </c>
      <c r="AC49" s="258" t="str">
        <f>IF(P49="","",
IF($E49=#REF!,
P49*'기준연도 활동자료 입력 (IPCC, EPA연료명 목록구분'!$G49*(VLOOKUP($F49,#REF!,COLUMN(#REF!)-COLUMN(#REF!)+1,0)/(10^3)),
IF($E49=#REF!,
P49*(1-'기준연도 활동자료 입력 (IPCC, EPA연료명 목록구분'!$G49)*(VLOOKUP($F49,#REF!,COLUMN(#REF!)-COLUMN(#REF!)+1,0)/(10^3)),
P49*(VLOOKUP($F49,#REF!,COLUMN(#REF!)-COLUMN(#REF!)+1,0)/(10^3)))))</f>
        <v/>
      </c>
      <c r="AD49" s="258" t="str">
        <f>IF(Q49="","",
IF($E49=#REF!,
Q49*'기준연도 활동자료 입력 (IPCC, EPA연료명 목록구분'!$G49*(VLOOKUP($F49,#REF!,COLUMN(#REF!)-COLUMN(#REF!)+1,0)/(10^3)),
IF($E49=#REF!,
Q49*(1-'기준연도 활동자료 입력 (IPCC, EPA연료명 목록구분'!$G49)*(VLOOKUP($F49,#REF!,COLUMN(#REF!)-COLUMN(#REF!)+1,0)/(10^3)),
Q49*(VLOOKUP($F49,#REF!,COLUMN(#REF!)-COLUMN(#REF!)+1,0)/(10^3)))))</f>
        <v/>
      </c>
      <c r="AE49" s="258" t="str">
        <f>IF(R49="","",
IF($E49=#REF!,
R49*'기준연도 활동자료 입력 (IPCC, EPA연료명 목록구분'!$G49*(VLOOKUP($F49,#REF!,COLUMN(#REF!)-COLUMN(#REF!)+1,0)/(10^3)),
IF($E49=#REF!,
R49*(1-'기준연도 활동자료 입력 (IPCC, EPA연료명 목록구분'!$G49)*(VLOOKUP($F49,#REF!,COLUMN(#REF!)-COLUMN(#REF!)+1,0)/(10^3)),
R49*(VLOOKUP($F49,#REF!,COLUMN(#REF!)-COLUMN(#REF!)+1,0)/(10^3)))))</f>
        <v/>
      </c>
      <c r="AF49" s="258" t="str">
        <f>IF(S49="","",
IF($E49=#REF!,
S49*'기준연도 활동자료 입력 (IPCC, EPA연료명 목록구분'!$G49*(VLOOKUP($F49,#REF!,COLUMN(#REF!)-COLUMN(#REF!)+1,0)/(10^3)),
IF($E49=#REF!,
S49*(1-'기준연도 활동자료 입력 (IPCC, EPA연료명 목록구분'!$G49)*(VLOOKUP($F49,#REF!,COLUMN(#REF!)-COLUMN(#REF!)+1,0)/(10^3)),
S49*(VLOOKUP($F49,#REF!,COLUMN(#REF!)-COLUMN(#REF!)+1,0)/(10^3)))))</f>
        <v/>
      </c>
      <c r="AG49" s="259" t="str">
        <f>IF(T49="","",
IF($E49=#REF!,
T49*'기준연도 활동자료 입력 (IPCC, EPA연료명 목록구분'!$G49*(VLOOKUP($F49,#REF!,COLUMN(#REF!)-COLUMN(#REF!)+1,0)/(10^3)),
IF($E49=#REF!,
T49*(1-'기준연도 활동자료 입력 (IPCC, EPA연료명 목록구분'!$G49)*(VLOOKUP($F49,#REF!,COLUMN(#REF!)-COLUMN(#REF!)+1,0)/(10^3)),
T49*(VLOOKUP($F49,#REF!,COLUMN(#REF!)-COLUMN(#REF!)+1,0)/(10^3)))))</f>
        <v/>
      </c>
      <c r="AH49" s="260">
        <f t="shared" si="9"/>
        <v>0</v>
      </c>
      <c r="AI49" s="261" t="str">
        <f>IF(I49="","",
IF($E49=#REF!,
I49*'기준연도 활동자료 입력 (IPCC, EPA연료명 목록구분'!$G49*(VLOOKUP($F49,#REF!,COLUMN(#REF!)-COLUMN(#REF!)+1,0)/(10^3)),
IF($E49=#REF!,
I49*(1-'기준연도 활동자료 입력 (IPCC, EPA연료명 목록구분'!$G49)*(VLOOKUP($F49,#REF!,COLUMN(#REF!)-COLUMN(#REF!)+1,0)/(10^3)),
I49*(VLOOKUP($F49,#REF!,COLUMN(#REF!)-COLUMN(#REF!)+1,0)/(10^3)))))</f>
        <v/>
      </c>
      <c r="AJ49" s="258" t="str">
        <f>IF(J49="","",
IF($E49=#REF!,
J49*'기준연도 활동자료 입력 (IPCC, EPA연료명 목록구분'!$G49*(VLOOKUP($F49,#REF!,COLUMN(#REF!)-COLUMN(#REF!)+1,0)/(10^3)),
IF($E49=#REF!,
J49*(1-'기준연도 활동자료 입력 (IPCC, EPA연료명 목록구분'!$G49)*(VLOOKUP($F49,#REF!,COLUMN(#REF!)-COLUMN(#REF!)+1,0)/(10^3)),
J49*(VLOOKUP($F49,#REF!,COLUMN(#REF!)-COLUMN(#REF!)+1,0)/(10^3)))))</f>
        <v/>
      </c>
      <c r="AK49" s="258" t="str">
        <f>IF(K49="","",
IF($E49=#REF!,
K49*'기준연도 활동자료 입력 (IPCC, EPA연료명 목록구분'!$G49*(VLOOKUP($F49,#REF!,COLUMN(#REF!)-COLUMN(#REF!)+1,0)/(10^3)),
IF($E49=#REF!,
K49*(1-'기준연도 활동자료 입력 (IPCC, EPA연료명 목록구분'!$G49)*(VLOOKUP($F49,#REF!,COLUMN(#REF!)-COLUMN(#REF!)+1,0)/(10^3)),
K49*(VLOOKUP($F49,#REF!,COLUMN(#REF!)-COLUMN(#REF!)+1,0)/(10^3)))))</f>
        <v/>
      </c>
      <c r="AL49" s="258" t="str">
        <f>IF(L49="","",
IF($E49=#REF!,
L49*'기준연도 활동자료 입력 (IPCC, EPA연료명 목록구분'!$G49*(VLOOKUP($F49,#REF!,COLUMN(#REF!)-COLUMN(#REF!)+1,0)/(10^3)),
IF($E49=#REF!,
L49*(1-'기준연도 활동자료 입력 (IPCC, EPA연료명 목록구분'!$G49)*(VLOOKUP($F49,#REF!,COLUMN(#REF!)-COLUMN(#REF!)+1,0)/(10^3)),
L49*(VLOOKUP($F49,#REF!,COLUMN(#REF!)-COLUMN(#REF!)+1,0)/(10^3)))))</f>
        <v/>
      </c>
      <c r="AM49" s="258" t="str">
        <f>IF(M49="","",
IF($E49=#REF!,
M49*'기준연도 활동자료 입력 (IPCC, EPA연료명 목록구분'!$G49*(VLOOKUP($F49,#REF!,COLUMN(#REF!)-COLUMN(#REF!)+1,0)/(10^3)),
IF($E49=#REF!,
M49*(1-'기준연도 활동자료 입력 (IPCC, EPA연료명 목록구분'!$G49)*(VLOOKUP($F49,#REF!,COLUMN(#REF!)-COLUMN(#REF!)+1,0)/(10^3)),
M49*(VLOOKUP($F49,#REF!,COLUMN(#REF!)-COLUMN(#REF!)+1,0)/(10^3)))))</f>
        <v/>
      </c>
      <c r="AN49" s="258" t="str">
        <f>IF(N49="","",
IF($E49=#REF!,
N49*'기준연도 활동자료 입력 (IPCC, EPA연료명 목록구분'!$G49*(VLOOKUP($F49,#REF!,COLUMN(#REF!)-COLUMN(#REF!)+1,0)/(10^3)),
IF($E49=#REF!,
N49*(1-'기준연도 활동자료 입력 (IPCC, EPA연료명 목록구분'!$G49)*(VLOOKUP($F49,#REF!,COLUMN(#REF!)-COLUMN(#REF!)+1,0)/(10^3)),
N49*(VLOOKUP($F49,#REF!,COLUMN(#REF!)-COLUMN(#REF!)+1,0)/(10^3)))))</f>
        <v/>
      </c>
      <c r="AO49" s="258" t="str">
        <f>IF(O49="","",
IF($E49=#REF!,
O49*'기준연도 활동자료 입력 (IPCC, EPA연료명 목록구분'!$G49*(VLOOKUP($F49,#REF!,COLUMN(#REF!)-COLUMN(#REF!)+1,0)/(10^3)),
IF($E49=#REF!,
O49*(1-'기준연도 활동자료 입력 (IPCC, EPA연료명 목록구분'!$G49)*(VLOOKUP($F49,#REF!,COLUMN(#REF!)-COLUMN(#REF!)+1,0)/(10^3)),
O49*(VLOOKUP($F49,#REF!,COLUMN(#REF!)-COLUMN(#REF!)+1,0)/(10^3)))))</f>
        <v/>
      </c>
      <c r="AP49" s="258" t="str">
        <f>IF(P49="","",
IF($E49=#REF!,
P49*'기준연도 활동자료 입력 (IPCC, EPA연료명 목록구분'!$G49*(VLOOKUP($F49,#REF!,COLUMN(#REF!)-COLUMN(#REF!)+1,0)/(10^3)),
IF($E49=#REF!,
P49*(1-'기준연도 활동자료 입력 (IPCC, EPA연료명 목록구분'!$G49)*(VLOOKUP($F49,#REF!,COLUMN(#REF!)-COLUMN(#REF!)+1,0)/(10^3)),
P49*(VLOOKUP($F49,#REF!,COLUMN(#REF!)-COLUMN(#REF!)+1,0)/(10^3)))))</f>
        <v/>
      </c>
      <c r="AQ49" s="258" t="str">
        <f>IF(Q49="","",
IF($E49=#REF!,
Q49*'기준연도 활동자료 입력 (IPCC, EPA연료명 목록구분'!$G49*(VLOOKUP($F49,#REF!,COLUMN(#REF!)-COLUMN(#REF!)+1,0)/(10^3)),
IF($E49=#REF!,
Q49*(1-'기준연도 활동자료 입력 (IPCC, EPA연료명 목록구분'!$G49)*(VLOOKUP($F49,#REF!,COLUMN(#REF!)-COLUMN(#REF!)+1,0)/(10^3)),
Q49*(VLOOKUP($F49,#REF!,COLUMN(#REF!)-COLUMN(#REF!)+1,0)/(10^3)))))</f>
        <v/>
      </c>
      <c r="AR49" s="258" t="str">
        <f>IF(R49="","",
IF($E49=#REF!,
R49*'기준연도 활동자료 입력 (IPCC, EPA연료명 목록구분'!$G49*(VLOOKUP($F49,#REF!,COLUMN(#REF!)-COLUMN(#REF!)+1,0)/(10^3)),
IF($E49=#REF!,
R49*(1-'기준연도 활동자료 입력 (IPCC, EPA연료명 목록구분'!$G49)*(VLOOKUP($F49,#REF!,COLUMN(#REF!)-COLUMN(#REF!)+1,0)/(10^3)),
R49*(VLOOKUP($F49,#REF!,COLUMN(#REF!)-COLUMN(#REF!)+1,0)/(10^3)))))</f>
        <v/>
      </c>
      <c r="AS49" s="258" t="str">
        <f>IF(S49="","",
IF($E49=#REF!,
S49*'기준연도 활동자료 입력 (IPCC, EPA연료명 목록구분'!$G49*(VLOOKUP($F49,#REF!,COLUMN(#REF!)-COLUMN(#REF!)+1,0)/(10^3)),
IF($E49=#REF!,
S49*(1-'기준연도 활동자료 입력 (IPCC, EPA연료명 목록구분'!$G49)*(VLOOKUP($F49,#REF!,COLUMN(#REF!)-COLUMN(#REF!)+1,0)/(10^3)),
S49*(VLOOKUP($F49,#REF!,COLUMN(#REF!)-COLUMN(#REF!)+1,0)/(10^3)))))</f>
        <v/>
      </c>
      <c r="AT49" s="259" t="str">
        <f>IF(T49="","",
IF($E49=#REF!,
T49*'기준연도 활동자료 입력 (IPCC, EPA연료명 목록구분'!$G49*(VLOOKUP($F49,#REF!,COLUMN(#REF!)-COLUMN(#REF!)+1,0)/(10^3)),
IF($E49=#REF!,
T49*(1-'기준연도 활동자료 입력 (IPCC, EPA연료명 목록구분'!$G49)*(VLOOKUP($F49,#REF!,COLUMN(#REF!)-COLUMN(#REF!)+1,0)/(10^3)),
T49*(VLOOKUP($F49,#REF!,COLUMN(#REF!)-COLUMN(#REF!)+1,0)/(10^3)))))</f>
        <v/>
      </c>
      <c r="AU49" s="260">
        <f t="shared" si="2"/>
        <v>0</v>
      </c>
      <c r="AV49" s="244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3"/>
      <c r="BH49" s="260">
        <f t="shared" si="3"/>
        <v>0</v>
      </c>
    </row>
    <row r="50" spans="2:60" ht="17.100000000000001" customHeight="1" x14ac:dyDescent="0.3">
      <c r="B50" s="742"/>
      <c r="C50" s="754"/>
      <c r="D50" s="767"/>
      <c r="E50" s="116"/>
      <c r="F50" s="165"/>
      <c r="G50" s="117"/>
      <c r="H50" s="194" t="str">
        <f>IF($F50="","",
VLOOKUP($F50,#REF!,2,0))</f>
        <v/>
      </c>
      <c r="I50" s="166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8"/>
      <c r="U50" s="243">
        <f t="shared" si="0"/>
        <v>0</v>
      </c>
      <c r="V50" s="257" t="str">
        <f>IF(I50="","",
IF($E50=#REF!,
I50*'기준연도 활동자료 입력 (IPCC, EPA연료명 목록구분'!$G50*(VLOOKUP($F50,#REF!,COLUMN(#REF!)-COLUMN(#REF!)+1,0)/(10^3)),
IF($E50=#REF!,
I50*(1-'기준연도 활동자료 입력 (IPCC, EPA연료명 목록구분'!$G50)*(VLOOKUP($F50,#REF!,COLUMN(#REF!)-COLUMN(#REF!)+1,0)/(10^3)),
I50*(VLOOKUP($F50,#REF!,COLUMN(#REF!)-COLUMN(#REF!)+1,0)/(10^3)))))</f>
        <v/>
      </c>
      <c r="W50" s="258" t="str">
        <f>IF(J50="","",
IF($E50=#REF!,
J50*'기준연도 활동자료 입력 (IPCC, EPA연료명 목록구분'!$G50*(VLOOKUP($F50,#REF!,COLUMN(#REF!)-COLUMN(#REF!)+1,0)/(10^3)),
IF($E50=#REF!,
J50*(1-'기준연도 활동자료 입력 (IPCC, EPA연료명 목록구분'!$G50)*(VLOOKUP($F50,#REF!,COLUMN(#REF!)-COLUMN(#REF!)+1,0)/(10^3)),
J50*(VLOOKUP($F50,#REF!,COLUMN(#REF!)-COLUMN(#REF!)+1,0)/(10^3)))))</f>
        <v/>
      </c>
      <c r="X50" s="258" t="str">
        <f>IF(K50="","",
IF($E50=#REF!,
K50*'기준연도 활동자료 입력 (IPCC, EPA연료명 목록구분'!$G50*(VLOOKUP($F50,#REF!,COLUMN(#REF!)-COLUMN(#REF!)+1,0)/(10^3)),
IF($E50=#REF!,
K50*(1-'기준연도 활동자료 입력 (IPCC, EPA연료명 목록구분'!$G50)*(VLOOKUP($F50,#REF!,COLUMN(#REF!)-COLUMN(#REF!)+1,0)/(10^3)),
K50*(VLOOKUP($F50,#REF!,COLUMN(#REF!)-COLUMN(#REF!)+1,0)/(10^3)))))</f>
        <v/>
      </c>
      <c r="Y50" s="258" t="str">
        <f>IF(L50="","",
IF($E50=#REF!,
L50*'기준연도 활동자료 입력 (IPCC, EPA연료명 목록구분'!$G50*(VLOOKUP($F50,#REF!,COLUMN(#REF!)-COLUMN(#REF!)+1,0)/(10^3)),
IF($E50=#REF!,
L50*(1-'기준연도 활동자료 입력 (IPCC, EPA연료명 목록구분'!$G50)*(VLOOKUP($F50,#REF!,COLUMN(#REF!)-COLUMN(#REF!)+1,0)/(10^3)),
L50*(VLOOKUP($F50,#REF!,COLUMN(#REF!)-COLUMN(#REF!)+1,0)/(10^3)))))</f>
        <v/>
      </c>
      <c r="Z50" s="258" t="str">
        <f>IF(M50="","",
IF($E50=#REF!,
M50*'기준연도 활동자료 입력 (IPCC, EPA연료명 목록구분'!$G50*(VLOOKUP($F50,#REF!,COLUMN(#REF!)-COLUMN(#REF!)+1,0)/(10^3)),
IF($E50=#REF!,
M50*(1-'기준연도 활동자료 입력 (IPCC, EPA연료명 목록구분'!$G50)*(VLOOKUP($F50,#REF!,COLUMN(#REF!)-COLUMN(#REF!)+1,0)/(10^3)),
M50*(VLOOKUP($F50,#REF!,COLUMN(#REF!)-COLUMN(#REF!)+1,0)/(10^3)))))</f>
        <v/>
      </c>
      <c r="AA50" s="258" t="str">
        <f>IF(N50="","",
IF($E50=#REF!,
N50*'기준연도 활동자료 입력 (IPCC, EPA연료명 목록구분'!$G50*(VLOOKUP($F50,#REF!,COLUMN(#REF!)-COLUMN(#REF!)+1,0)/(10^3)),
IF($E50=#REF!,
N50*(1-'기준연도 활동자료 입력 (IPCC, EPA연료명 목록구분'!$G50)*(VLOOKUP($F50,#REF!,COLUMN(#REF!)-COLUMN(#REF!)+1,0)/(10^3)),
N50*(VLOOKUP($F50,#REF!,COLUMN(#REF!)-COLUMN(#REF!)+1,0)/(10^3)))))</f>
        <v/>
      </c>
      <c r="AB50" s="258" t="str">
        <f>IF(O50="","",
IF($E50=#REF!,
O50*'기준연도 활동자료 입력 (IPCC, EPA연료명 목록구분'!$G50*(VLOOKUP($F50,#REF!,COLUMN(#REF!)-COLUMN(#REF!)+1,0)/(10^3)),
IF($E50=#REF!,
O50*(1-'기준연도 활동자료 입력 (IPCC, EPA연료명 목록구분'!$G50)*(VLOOKUP($F50,#REF!,COLUMN(#REF!)-COLUMN(#REF!)+1,0)/(10^3)),
O50*(VLOOKUP($F50,#REF!,COLUMN(#REF!)-COLUMN(#REF!)+1,0)/(10^3)))))</f>
        <v/>
      </c>
      <c r="AC50" s="258" t="str">
        <f>IF(P50="","",
IF($E50=#REF!,
P50*'기준연도 활동자료 입력 (IPCC, EPA연료명 목록구분'!$G50*(VLOOKUP($F50,#REF!,COLUMN(#REF!)-COLUMN(#REF!)+1,0)/(10^3)),
IF($E50=#REF!,
P50*(1-'기준연도 활동자료 입력 (IPCC, EPA연료명 목록구분'!$G50)*(VLOOKUP($F50,#REF!,COLUMN(#REF!)-COLUMN(#REF!)+1,0)/(10^3)),
P50*(VLOOKUP($F50,#REF!,COLUMN(#REF!)-COLUMN(#REF!)+1,0)/(10^3)))))</f>
        <v/>
      </c>
      <c r="AD50" s="258" t="str">
        <f>IF(Q50="","",
IF($E50=#REF!,
Q50*'기준연도 활동자료 입력 (IPCC, EPA연료명 목록구분'!$G50*(VLOOKUP($F50,#REF!,COLUMN(#REF!)-COLUMN(#REF!)+1,0)/(10^3)),
IF($E50=#REF!,
Q50*(1-'기준연도 활동자료 입력 (IPCC, EPA연료명 목록구분'!$G50)*(VLOOKUP($F50,#REF!,COLUMN(#REF!)-COLUMN(#REF!)+1,0)/(10^3)),
Q50*(VLOOKUP($F50,#REF!,COLUMN(#REF!)-COLUMN(#REF!)+1,0)/(10^3)))))</f>
        <v/>
      </c>
      <c r="AE50" s="258" t="str">
        <f>IF(R50="","",
IF($E50=#REF!,
R50*'기준연도 활동자료 입력 (IPCC, EPA연료명 목록구분'!$G50*(VLOOKUP($F50,#REF!,COLUMN(#REF!)-COLUMN(#REF!)+1,0)/(10^3)),
IF($E50=#REF!,
R50*(1-'기준연도 활동자료 입력 (IPCC, EPA연료명 목록구분'!$G50)*(VLOOKUP($F50,#REF!,COLUMN(#REF!)-COLUMN(#REF!)+1,0)/(10^3)),
R50*(VLOOKUP($F50,#REF!,COLUMN(#REF!)-COLUMN(#REF!)+1,0)/(10^3)))))</f>
        <v/>
      </c>
      <c r="AF50" s="258" t="str">
        <f>IF(S50="","",
IF($E50=#REF!,
S50*'기준연도 활동자료 입력 (IPCC, EPA연료명 목록구분'!$G50*(VLOOKUP($F50,#REF!,COLUMN(#REF!)-COLUMN(#REF!)+1,0)/(10^3)),
IF($E50=#REF!,
S50*(1-'기준연도 활동자료 입력 (IPCC, EPA연료명 목록구분'!$G50)*(VLOOKUP($F50,#REF!,COLUMN(#REF!)-COLUMN(#REF!)+1,0)/(10^3)),
S50*(VLOOKUP($F50,#REF!,COLUMN(#REF!)-COLUMN(#REF!)+1,0)/(10^3)))))</f>
        <v/>
      </c>
      <c r="AG50" s="259" t="str">
        <f>IF(T50="","",
IF($E50=#REF!,
T50*'기준연도 활동자료 입력 (IPCC, EPA연료명 목록구분'!$G50*(VLOOKUP($F50,#REF!,COLUMN(#REF!)-COLUMN(#REF!)+1,0)/(10^3)),
IF($E50=#REF!,
T50*(1-'기준연도 활동자료 입력 (IPCC, EPA연료명 목록구분'!$G50)*(VLOOKUP($F50,#REF!,COLUMN(#REF!)-COLUMN(#REF!)+1,0)/(10^3)),
T50*(VLOOKUP($F50,#REF!,COLUMN(#REF!)-COLUMN(#REF!)+1,0)/(10^3)))))</f>
        <v/>
      </c>
      <c r="AH50" s="260">
        <f t="shared" si="9"/>
        <v>0</v>
      </c>
      <c r="AI50" s="261" t="str">
        <f>IF(I50="","",
IF($E50=#REF!,
I50*'기준연도 활동자료 입력 (IPCC, EPA연료명 목록구분'!$G50*(VLOOKUP($F50,#REF!,COLUMN(#REF!)-COLUMN(#REF!)+1,0)/(10^3)),
IF($E50=#REF!,
I50*(1-'기준연도 활동자료 입력 (IPCC, EPA연료명 목록구분'!$G50)*(VLOOKUP($F50,#REF!,COLUMN(#REF!)-COLUMN(#REF!)+1,0)/(10^3)),
I50*(VLOOKUP($F50,#REF!,COLUMN(#REF!)-COLUMN(#REF!)+1,0)/(10^3)))))</f>
        <v/>
      </c>
      <c r="AJ50" s="258" t="str">
        <f>IF(J50="","",
IF($E50=#REF!,
J50*'기준연도 활동자료 입력 (IPCC, EPA연료명 목록구분'!$G50*(VLOOKUP($F50,#REF!,COLUMN(#REF!)-COLUMN(#REF!)+1,0)/(10^3)),
IF($E50=#REF!,
J50*(1-'기준연도 활동자료 입력 (IPCC, EPA연료명 목록구분'!$G50)*(VLOOKUP($F50,#REF!,COLUMN(#REF!)-COLUMN(#REF!)+1,0)/(10^3)),
J50*(VLOOKUP($F50,#REF!,COLUMN(#REF!)-COLUMN(#REF!)+1,0)/(10^3)))))</f>
        <v/>
      </c>
      <c r="AK50" s="258" t="str">
        <f>IF(K50="","",
IF($E50=#REF!,
K50*'기준연도 활동자료 입력 (IPCC, EPA연료명 목록구분'!$G50*(VLOOKUP($F50,#REF!,COLUMN(#REF!)-COLUMN(#REF!)+1,0)/(10^3)),
IF($E50=#REF!,
K50*(1-'기준연도 활동자료 입력 (IPCC, EPA연료명 목록구분'!$G50)*(VLOOKUP($F50,#REF!,COLUMN(#REF!)-COLUMN(#REF!)+1,0)/(10^3)),
K50*(VLOOKUP($F50,#REF!,COLUMN(#REF!)-COLUMN(#REF!)+1,0)/(10^3)))))</f>
        <v/>
      </c>
      <c r="AL50" s="258" t="str">
        <f>IF(L50="","",
IF($E50=#REF!,
L50*'기준연도 활동자료 입력 (IPCC, EPA연료명 목록구분'!$G50*(VLOOKUP($F50,#REF!,COLUMN(#REF!)-COLUMN(#REF!)+1,0)/(10^3)),
IF($E50=#REF!,
L50*(1-'기준연도 활동자료 입력 (IPCC, EPA연료명 목록구분'!$G50)*(VLOOKUP($F50,#REF!,COLUMN(#REF!)-COLUMN(#REF!)+1,0)/(10^3)),
L50*(VLOOKUP($F50,#REF!,COLUMN(#REF!)-COLUMN(#REF!)+1,0)/(10^3)))))</f>
        <v/>
      </c>
      <c r="AM50" s="258" t="str">
        <f>IF(M50="","",
IF($E50=#REF!,
M50*'기준연도 활동자료 입력 (IPCC, EPA연료명 목록구분'!$G50*(VLOOKUP($F50,#REF!,COLUMN(#REF!)-COLUMN(#REF!)+1,0)/(10^3)),
IF($E50=#REF!,
M50*(1-'기준연도 활동자료 입력 (IPCC, EPA연료명 목록구분'!$G50)*(VLOOKUP($F50,#REF!,COLUMN(#REF!)-COLUMN(#REF!)+1,0)/(10^3)),
M50*(VLOOKUP($F50,#REF!,COLUMN(#REF!)-COLUMN(#REF!)+1,0)/(10^3)))))</f>
        <v/>
      </c>
      <c r="AN50" s="258" t="str">
        <f>IF(N50="","",
IF($E50=#REF!,
N50*'기준연도 활동자료 입력 (IPCC, EPA연료명 목록구분'!$G50*(VLOOKUP($F50,#REF!,COLUMN(#REF!)-COLUMN(#REF!)+1,0)/(10^3)),
IF($E50=#REF!,
N50*(1-'기준연도 활동자료 입력 (IPCC, EPA연료명 목록구분'!$G50)*(VLOOKUP($F50,#REF!,COLUMN(#REF!)-COLUMN(#REF!)+1,0)/(10^3)),
N50*(VLOOKUP($F50,#REF!,COLUMN(#REF!)-COLUMN(#REF!)+1,0)/(10^3)))))</f>
        <v/>
      </c>
      <c r="AO50" s="258" t="str">
        <f>IF(O50="","",
IF($E50=#REF!,
O50*'기준연도 활동자료 입력 (IPCC, EPA연료명 목록구분'!$G50*(VLOOKUP($F50,#REF!,COLUMN(#REF!)-COLUMN(#REF!)+1,0)/(10^3)),
IF($E50=#REF!,
O50*(1-'기준연도 활동자료 입력 (IPCC, EPA연료명 목록구분'!$G50)*(VLOOKUP($F50,#REF!,COLUMN(#REF!)-COLUMN(#REF!)+1,0)/(10^3)),
O50*(VLOOKUP($F50,#REF!,COLUMN(#REF!)-COLUMN(#REF!)+1,0)/(10^3)))))</f>
        <v/>
      </c>
      <c r="AP50" s="258" t="str">
        <f>IF(P50="","",
IF($E50=#REF!,
P50*'기준연도 활동자료 입력 (IPCC, EPA연료명 목록구분'!$G50*(VLOOKUP($F50,#REF!,COLUMN(#REF!)-COLUMN(#REF!)+1,0)/(10^3)),
IF($E50=#REF!,
P50*(1-'기준연도 활동자료 입력 (IPCC, EPA연료명 목록구분'!$G50)*(VLOOKUP($F50,#REF!,COLUMN(#REF!)-COLUMN(#REF!)+1,0)/(10^3)),
P50*(VLOOKUP($F50,#REF!,COLUMN(#REF!)-COLUMN(#REF!)+1,0)/(10^3)))))</f>
        <v/>
      </c>
      <c r="AQ50" s="258" t="str">
        <f>IF(Q50="","",
IF($E50=#REF!,
Q50*'기준연도 활동자료 입력 (IPCC, EPA연료명 목록구분'!$G50*(VLOOKUP($F50,#REF!,COLUMN(#REF!)-COLUMN(#REF!)+1,0)/(10^3)),
IF($E50=#REF!,
Q50*(1-'기준연도 활동자료 입력 (IPCC, EPA연료명 목록구분'!$G50)*(VLOOKUP($F50,#REF!,COLUMN(#REF!)-COLUMN(#REF!)+1,0)/(10^3)),
Q50*(VLOOKUP($F50,#REF!,COLUMN(#REF!)-COLUMN(#REF!)+1,0)/(10^3)))))</f>
        <v/>
      </c>
      <c r="AR50" s="258" t="str">
        <f>IF(R50="","",
IF($E50=#REF!,
R50*'기준연도 활동자료 입력 (IPCC, EPA연료명 목록구분'!$G50*(VLOOKUP($F50,#REF!,COLUMN(#REF!)-COLUMN(#REF!)+1,0)/(10^3)),
IF($E50=#REF!,
R50*(1-'기준연도 활동자료 입력 (IPCC, EPA연료명 목록구분'!$G50)*(VLOOKUP($F50,#REF!,COLUMN(#REF!)-COLUMN(#REF!)+1,0)/(10^3)),
R50*(VLOOKUP($F50,#REF!,COLUMN(#REF!)-COLUMN(#REF!)+1,0)/(10^3)))))</f>
        <v/>
      </c>
      <c r="AS50" s="258" t="str">
        <f>IF(S50="","",
IF($E50=#REF!,
S50*'기준연도 활동자료 입력 (IPCC, EPA연료명 목록구분'!$G50*(VLOOKUP($F50,#REF!,COLUMN(#REF!)-COLUMN(#REF!)+1,0)/(10^3)),
IF($E50=#REF!,
S50*(1-'기준연도 활동자료 입력 (IPCC, EPA연료명 목록구분'!$G50)*(VLOOKUP($F50,#REF!,COLUMN(#REF!)-COLUMN(#REF!)+1,0)/(10^3)),
S50*(VLOOKUP($F50,#REF!,COLUMN(#REF!)-COLUMN(#REF!)+1,0)/(10^3)))))</f>
        <v/>
      </c>
      <c r="AT50" s="259" t="str">
        <f>IF(T50="","",
IF($E50=#REF!,
T50*'기준연도 활동자료 입력 (IPCC, EPA연료명 목록구분'!$G50*(VLOOKUP($F50,#REF!,COLUMN(#REF!)-COLUMN(#REF!)+1,0)/(10^3)),
IF($E50=#REF!,
T50*(1-'기준연도 활동자료 입력 (IPCC, EPA연료명 목록구분'!$G50)*(VLOOKUP($F50,#REF!,COLUMN(#REF!)-COLUMN(#REF!)+1,0)/(10^3)),
T50*(VLOOKUP($F50,#REF!,COLUMN(#REF!)-COLUMN(#REF!)+1,0)/(10^3)))))</f>
        <v/>
      </c>
      <c r="AU50" s="260">
        <f t="shared" si="2"/>
        <v>0</v>
      </c>
      <c r="AV50" s="244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3"/>
      <c r="BH50" s="260">
        <f t="shared" si="3"/>
        <v>0</v>
      </c>
    </row>
    <row r="51" spans="2:60" ht="17.100000000000001" customHeight="1" thickBot="1" x14ac:dyDescent="0.35">
      <c r="B51" s="752"/>
      <c r="C51" s="768"/>
      <c r="D51" s="769"/>
      <c r="E51" s="169"/>
      <c r="F51" s="170"/>
      <c r="G51" s="117"/>
      <c r="H51" s="234" t="str">
        <f>IF($F51="","",
VLOOKUP($F51,#REF!,2,0))</f>
        <v/>
      </c>
      <c r="I51" s="171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3"/>
      <c r="U51" s="243">
        <f t="shared" si="0"/>
        <v>0</v>
      </c>
      <c r="V51" s="264" t="str">
        <f>IF(I51="","",
IF($E51=#REF!,
I51*'기준연도 활동자료 입력 (IPCC, EPA연료명 목록구분'!$G51*(VLOOKUP($F51,#REF!,COLUMN(#REF!)-COLUMN(#REF!)+1,0)/(10^3)),
IF($E51=#REF!,
I51*(1-'기준연도 활동자료 입력 (IPCC, EPA연료명 목록구분'!$G51)*(VLOOKUP($F51,#REF!,COLUMN(#REF!)-COLUMN(#REF!)+1,0)/(10^3)),
I51*(VLOOKUP($F51,#REF!,COLUMN(#REF!)-COLUMN(#REF!)+1,0)/(10^3)))))</f>
        <v/>
      </c>
      <c r="W51" s="265" t="str">
        <f>IF(J51="","",
IF($E51=#REF!,
J51*'기준연도 활동자료 입력 (IPCC, EPA연료명 목록구분'!$G51*(VLOOKUP($F51,#REF!,COLUMN(#REF!)-COLUMN(#REF!)+1,0)/(10^3)),
IF($E51=#REF!,
J51*(1-'기준연도 활동자료 입력 (IPCC, EPA연료명 목록구분'!$G51)*(VLOOKUP($F51,#REF!,COLUMN(#REF!)-COLUMN(#REF!)+1,0)/(10^3)),
J51*(VLOOKUP($F51,#REF!,COLUMN(#REF!)-COLUMN(#REF!)+1,0)/(10^3)))))</f>
        <v/>
      </c>
      <c r="X51" s="265" t="str">
        <f>IF(K51="","",
IF($E51=#REF!,
K51*'기준연도 활동자료 입력 (IPCC, EPA연료명 목록구분'!$G51*(VLOOKUP($F51,#REF!,COLUMN(#REF!)-COLUMN(#REF!)+1,0)/(10^3)),
IF($E51=#REF!,
K51*(1-'기준연도 활동자료 입력 (IPCC, EPA연료명 목록구분'!$G51)*(VLOOKUP($F51,#REF!,COLUMN(#REF!)-COLUMN(#REF!)+1,0)/(10^3)),
K51*(VLOOKUP($F51,#REF!,COLUMN(#REF!)-COLUMN(#REF!)+1,0)/(10^3)))))</f>
        <v/>
      </c>
      <c r="Y51" s="265" t="str">
        <f>IF(L51="","",
IF($E51=#REF!,
L51*'기준연도 활동자료 입력 (IPCC, EPA연료명 목록구분'!$G51*(VLOOKUP($F51,#REF!,COLUMN(#REF!)-COLUMN(#REF!)+1,0)/(10^3)),
IF($E51=#REF!,
L51*(1-'기준연도 활동자료 입력 (IPCC, EPA연료명 목록구분'!$G51)*(VLOOKUP($F51,#REF!,COLUMN(#REF!)-COLUMN(#REF!)+1,0)/(10^3)),
L51*(VLOOKUP($F51,#REF!,COLUMN(#REF!)-COLUMN(#REF!)+1,0)/(10^3)))))</f>
        <v/>
      </c>
      <c r="Z51" s="265" t="str">
        <f>IF(M51="","",
IF($E51=#REF!,
M51*'기준연도 활동자료 입력 (IPCC, EPA연료명 목록구분'!$G51*(VLOOKUP($F51,#REF!,COLUMN(#REF!)-COLUMN(#REF!)+1,0)/(10^3)),
IF($E51=#REF!,
M51*(1-'기준연도 활동자료 입력 (IPCC, EPA연료명 목록구분'!$G51)*(VLOOKUP($F51,#REF!,COLUMN(#REF!)-COLUMN(#REF!)+1,0)/(10^3)),
M51*(VLOOKUP($F51,#REF!,COLUMN(#REF!)-COLUMN(#REF!)+1,0)/(10^3)))))</f>
        <v/>
      </c>
      <c r="AA51" s="265" t="str">
        <f>IF(N51="","",
IF($E51=#REF!,
N51*'기준연도 활동자료 입력 (IPCC, EPA연료명 목록구분'!$G51*(VLOOKUP($F51,#REF!,COLUMN(#REF!)-COLUMN(#REF!)+1,0)/(10^3)),
IF($E51=#REF!,
N51*(1-'기준연도 활동자료 입력 (IPCC, EPA연료명 목록구분'!$G51)*(VLOOKUP($F51,#REF!,COLUMN(#REF!)-COLUMN(#REF!)+1,0)/(10^3)),
N51*(VLOOKUP($F51,#REF!,COLUMN(#REF!)-COLUMN(#REF!)+1,0)/(10^3)))))</f>
        <v/>
      </c>
      <c r="AB51" s="265" t="str">
        <f>IF(O51="","",
IF($E51=#REF!,
O51*'기준연도 활동자료 입력 (IPCC, EPA연료명 목록구분'!$G51*(VLOOKUP($F51,#REF!,COLUMN(#REF!)-COLUMN(#REF!)+1,0)/(10^3)),
IF($E51=#REF!,
O51*(1-'기준연도 활동자료 입력 (IPCC, EPA연료명 목록구분'!$G51)*(VLOOKUP($F51,#REF!,COLUMN(#REF!)-COLUMN(#REF!)+1,0)/(10^3)),
O51*(VLOOKUP($F51,#REF!,COLUMN(#REF!)-COLUMN(#REF!)+1,0)/(10^3)))))</f>
        <v/>
      </c>
      <c r="AC51" s="265" t="str">
        <f>IF(P51="","",
IF($E51=#REF!,
P51*'기준연도 활동자료 입력 (IPCC, EPA연료명 목록구분'!$G51*(VLOOKUP($F51,#REF!,COLUMN(#REF!)-COLUMN(#REF!)+1,0)/(10^3)),
IF($E51=#REF!,
P51*(1-'기준연도 활동자료 입력 (IPCC, EPA연료명 목록구분'!$G51)*(VLOOKUP($F51,#REF!,COLUMN(#REF!)-COLUMN(#REF!)+1,0)/(10^3)),
P51*(VLOOKUP($F51,#REF!,COLUMN(#REF!)-COLUMN(#REF!)+1,0)/(10^3)))))</f>
        <v/>
      </c>
      <c r="AD51" s="265" t="str">
        <f>IF(Q51="","",
IF($E51=#REF!,
Q51*'기준연도 활동자료 입력 (IPCC, EPA연료명 목록구분'!$G51*(VLOOKUP($F51,#REF!,COLUMN(#REF!)-COLUMN(#REF!)+1,0)/(10^3)),
IF($E51=#REF!,
Q51*(1-'기준연도 활동자료 입력 (IPCC, EPA연료명 목록구분'!$G51)*(VLOOKUP($F51,#REF!,COLUMN(#REF!)-COLUMN(#REF!)+1,0)/(10^3)),
Q51*(VLOOKUP($F51,#REF!,COLUMN(#REF!)-COLUMN(#REF!)+1,0)/(10^3)))))</f>
        <v/>
      </c>
      <c r="AE51" s="265" t="str">
        <f>IF(R51="","",
IF($E51=#REF!,
R51*'기준연도 활동자료 입력 (IPCC, EPA연료명 목록구분'!$G51*(VLOOKUP($F51,#REF!,COLUMN(#REF!)-COLUMN(#REF!)+1,0)/(10^3)),
IF($E51=#REF!,
R51*(1-'기준연도 활동자료 입력 (IPCC, EPA연료명 목록구분'!$G51)*(VLOOKUP($F51,#REF!,COLUMN(#REF!)-COLUMN(#REF!)+1,0)/(10^3)),
R51*(VLOOKUP($F51,#REF!,COLUMN(#REF!)-COLUMN(#REF!)+1,0)/(10^3)))))</f>
        <v/>
      </c>
      <c r="AF51" s="265" t="str">
        <f>IF(S51="","",
IF($E51=#REF!,
S51*'기준연도 활동자료 입력 (IPCC, EPA연료명 목록구분'!$G51*(VLOOKUP($F51,#REF!,COLUMN(#REF!)-COLUMN(#REF!)+1,0)/(10^3)),
IF($E51=#REF!,
S51*(1-'기준연도 활동자료 입력 (IPCC, EPA연료명 목록구분'!$G51)*(VLOOKUP($F51,#REF!,COLUMN(#REF!)-COLUMN(#REF!)+1,0)/(10^3)),
S51*(VLOOKUP($F51,#REF!,COLUMN(#REF!)-COLUMN(#REF!)+1,0)/(10^3)))))</f>
        <v/>
      </c>
      <c r="AG51" s="266" t="str">
        <f>IF(T51="","",
IF($E51=#REF!,
T51*'기준연도 활동자료 입력 (IPCC, EPA연료명 목록구분'!$G51*(VLOOKUP($F51,#REF!,COLUMN(#REF!)-COLUMN(#REF!)+1,0)/(10^3)),
IF($E51=#REF!,
T51*(1-'기준연도 활동자료 입력 (IPCC, EPA연료명 목록구분'!$G51)*(VLOOKUP($F51,#REF!,COLUMN(#REF!)-COLUMN(#REF!)+1,0)/(10^3)),
T51*(VLOOKUP($F51,#REF!,COLUMN(#REF!)-COLUMN(#REF!)+1,0)/(10^3)))))</f>
        <v/>
      </c>
      <c r="AH51" s="267">
        <f t="shared" si="9"/>
        <v>0</v>
      </c>
      <c r="AI51" s="268" t="str">
        <f>IF(I51="","",
IF($E51=#REF!,
I51*'기준연도 활동자료 입력 (IPCC, EPA연료명 목록구분'!$G51*(VLOOKUP($F51,#REF!,COLUMN(#REF!)-COLUMN(#REF!)+1,0)/(10^3)),
IF($E51=#REF!,
I51*(1-'기준연도 활동자료 입력 (IPCC, EPA연료명 목록구분'!$G51)*(VLOOKUP($F51,#REF!,COLUMN(#REF!)-COLUMN(#REF!)+1,0)/(10^3)),
I51*(VLOOKUP($F51,#REF!,COLUMN(#REF!)-COLUMN(#REF!)+1,0)/(10^3)))))</f>
        <v/>
      </c>
      <c r="AJ51" s="265" t="str">
        <f>IF(J51="","",
IF($E51=#REF!,
J51*'기준연도 활동자료 입력 (IPCC, EPA연료명 목록구분'!$G51*(VLOOKUP($F51,#REF!,COLUMN(#REF!)-COLUMN(#REF!)+1,0)/(10^3)),
IF($E51=#REF!,
J51*(1-'기준연도 활동자료 입력 (IPCC, EPA연료명 목록구분'!$G51)*(VLOOKUP($F51,#REF!,COLUMN(#REF!)-COLUMN(#REF!)+1,0)/(10^3)),
J51*(VLOOKUP($F51,#REF!,COLUMN(#REF!)-COLUMN(#REF!)+1,0)/(10^3)))))</f>
        <v/>
      </c>
      <c r="AK51" s="265" t="str">
        <f>IF(K51="","",
IF($E51=#REF!,
K51*'기준연도 활동자료 입력 (IPCC, EPA연료명 목록구분'!$G51*(VLOOKUP($F51,#REF!,COLUMN(#REF!)-COLUMN(#REF!)+1,0)/(10^3)),
IF($E51=#REF!,
K51*(1-'기준연도 활동자료 입력 (IPCC, EPA연료명 목록구분'!$G51)*(VLOOKUP($F51,#REF!,COLUMN(#REF!)-COLUMN(#REF!)+1,0)/(10^3)),
K51*(VLOOKUP($F51,#REF!,COLUMN(#REF!)-COLUMN(#REF!)+1,0)/(10^3)))))</f>
        <v/>
      </c>
      <c r="AL51" s="265" t="str">
        <f>IF(L51="","",
IF($E51=#REF!,
L51*'기준연도 활동자료 입력 (IPCC, EPA연료명 목록구분'!$G51*(VLOOKUP($F51,#REF!,COLUMN(#REF!)-COLUMN(#REF!)+1,0)/(10^3)),
IF($E51=#REF!,
L51*(1-'기준연도 활동자료 입력 (IPCC, EPA연료명 목록구분'!$G51)*(VLOOKUP($F51,#REF!,COLUMN(#REF!)-COLUMN(#REF!)+1,0)/(10^3)),
L51*(VLOOKUP($F51,#REF!,COLUMN(#REF!)-COLUMN(#REF!)+1,0)/(10^3)))))</f>
        <v/>
      </c>
      <c r="AM51" s="265" t="str">
        <f>IF(M51="","",
IF($E51=#REF!,
M51*'기준연도 활동자료 입력 (IPCC, EPA연료명 목록구분'!$G51*(VLOOKUP($F51,#REF!,COLUMN(#REF!)-COLUMN(#REF!)+1,0)/(10^3)),
IF($E51=#REF!,
M51*(1-'기준연도 활동자료 입력 (IPCC, EPA연료명 목록구분'!$G51)*(VLOOKUP($F51,#REF!,COLUMN(#REF!)-COLUMN(#REF!)+1,0)/(10^3)),
M51*(VLOOKUP($F51,#REF!,COLUMN(#REF!)-COLUMN(#REF!)+1,0)/(10^3)))))</f>
        <v/>
      </c>
      <c r="AN51" s="265" t="str">
        <f>IF(N51="","",
IF($E51=#REF!,
N51*'기준연도 활동자료 입력 (IPCC, EPA연료명 목록구분'!$G51*(VLOOKUP($F51,#REF!,COLUMN(#REF!)-COLUMN(#REF!)+1,0)/(10^3)),
IF($E51=#REF!,
N51*(1-'기준연도 활동자료 입력 (IPCC, EPA연료명 목록구분'!$G51)*(VLOOKUP($F51,#REF!,COLUMN(#REF!)-COLUMN(#REF!)+1,0)/(10^3)),
N51*(VLOOKUP($F51,#REF!,COLUMN(#REF!)-COLUMN(#REF!)+1,0)/(10^3)))))</f>
        <v/>
      </c>
      <c r="AO51" s="265" t="str">
        <f>IF(O51="","",
IF($E51=#REF!,
O51*'기준연도 활동자료 입력 (IPCC, EPA연료명 목록구분'!$G51*(VLOOKUP($F51,#REF!,COLUMN(#REF!)-COLUMN(#REF!)+1,0)/(10^3)),
IF($E51=#REF!,
O51*(1-'기준연도 활동자료 입력 (IPCC, EPA연료명 목록구분'!$G51)*(VLOOKUP($F51,#REF!,COLUMN(#REF!)-COLUMN(#REF!)+1,0)/(10^3)),
O51*(VLOOKUP($F51,#REF!,COLUMN(#REF!)-COLUMN(#REF!)+1,0)/(10^3)))))</f>
        <v/>
      </c>
      <c r="AP51" s="265" t="str">
        <f>IF(P51="","",
IF($E51=#REF!,
P51*'기준연도 활동자료 입력 (IPCC, EPA연료명 목록구분'!$G51*(VLOOKUP($F51,#REF!,COLUMN(#REF!)-COLUMN(#REF!)+1,0)/(10^3)),
IF($E51=#REF!,
P51*(1-'기준연도 활동자료 입력 (IPCC, EPA연료명 목록구분'!$G51)*(VLOOKUP($F51,#REF!,COLUMN(#REF!)-COLUMN(#REF!)+1,0)/(10^3)),
P51*(VLOOKUP($F51,#REF!,COLUMN(#REF!)-COLUMN(#REF!)+1,0)/(10^3)))))</f>
        <v/>
      </c>
      <c r="AQ51" s="265" t="str">
        <f>IF(Q51="","",
IF($E51=#REF!,
Q51*'기준연도 활동자료 입력 (IPCC, EPA연료명 목록구분'!$G51*(VLOOKUP($F51,#REF!,COLUMN(#REF!)-COLUMN(#REF!)+1,0)/(10^3)),
IF($E51=#REF!,
Q51*(1-'기준연도 활동자료 입력 (IPCC, EPA연료명 목록구분'!$G51)*(VLOOKUP($F51,#REF!,COLUMN(#REF!)-COLUMN(#REF!)+1,0)/(10^3)),
Q51*(VLOOKUP($F51,#REF!,COLUMN(#REF!)-COLUMN(#REF!)+1,0)/(10^3)))))</f>
        <v/>
      </c>
      <c r="AR51" s="265" t="str">
        <f>IF(R51="","",
IF($E51=#REF!,
R51*'기준연도 활동자료 입력 (IPCC, EPA연료명 목록구분'!$G51*(VLOOKUP($F51,#REF!,COLUMN(#REF!)-COLUMN(#REF!)+1,0)/(10^3)),
IF($E51=#REF!,
R51*(1-'기준연도 활동자료 입력 (IPCC, EPA연료명 목록구분'!$G51)*(VLOOKUP($F51,#REF!,COLUMN(#REF!)-COLUMN(#REF!)+1,0)/(10^3)),
R51*(VLOOKUP($F51,#REF!,COLUMN(#REF!)-COLUMN(#REF!)+1,0)/(10^3)))))</f>
        <v/>
      </c>
      <c r="AS51" s="265" t="str">
        <f>IF(S51="","",
IF($E51=#REF!,
S51*'기준연도 활동자료 입력 (IPCC, EPA연료명 목록구분'!$G51*(VLOOKUP($F51,#REF!,COLUMN(#REF!)-COLUMN(#REF!)+1,0)/(10^3)),
IF($E51=#REF!,
S51*(1-'기준연도 활동자료 입력 (IPCC, EPA연료명 목록구분'!$G51)*(VLOOKUP($F51,#REF!,COLUMN(#REF!)-COLUMN(#REF!)+1,0)/(10^3)),
S51*(VLOOKUP($F51,#REF!,COLUMN(#REF!)-COLUMN(#REF!)+1,0)/(10^3)))))</f>
        <v/>
      </c>
      <c r="AT51" s="266" t="str">
        <f>IF(T51="","",
IF($E51=#REF!,
T51*'기준연도 활동자료 입력 (IPCC, EPA연료명 목록구분'!$G51*(VLOOKUP($F51,#REF!,COLUMN(#REF!)-COLUMN(#REF!)+1,0)/(10^3)),
IF($E51=#REF!,
T51*(1-'기준연도 활동자료 입력 (IPCC, EPA연료명 목록구분'!$G51)*(VLOOKUP($F51,#REF!,COLUMN(#REF!)-COLUMN(#REF!)+1,0)/(10^3)),
T51*(VLOOKUP($F51,#REF!,COLUMN(#REF!)-COLUMN(#REF!)+1,0)/(10^3)))))</f>
        <v/>
      </c>
      <c r="AU51" s="267">
        <f t="shared" si="2"/>
        <v>0</v>
      </c>
      <c r="AV51" s="269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1"/>
      <c r="BH51" s="267">
        <f t="shared" si="3"/>
        <v>0</v>
      </c>
    </row>
    <row r="52" spans="2:60" ht="18" customHeight="1" x14ac:dyDescent="0.3">
      <c r="B52" s="741" t="s">
        <v>23</v>
      </c>
      <c r="C52" s="756" t="s">
        <v>54</v>
      </c>
      <c r="D52" s="757"/>
      <c r="E52" s="726" t="s">
        <v>1</v>
      </c>
      <c r="F52" s="727"/>
      <c r="G52" s="728"/>
      <c r="H52" s="777"/>
      <c r="I52" s="730" t="s">
        <v>45</v>
      </c>
      <c r="J52" s="727"/>
      <c r="K52" s="727"/>
      <c r="L52" s="727"/>
      <c r="M52" s="727"/>
      <c r="N52" s="727"/>
      <c r="O52" s="727"/>
      <c r="P52" s="727"/>
      <c r="Q52" s="727"/>
      <c r="R52" s="727"/>
      <c r="S52" s="727"/>
      <c r="T52" s="727"/>
      <c r="U52" s="729"/>
      <c r="V52" s="730" t="s">
        <v>78</v>
      </c>
      <c r="W52" s="727"/>
      <c r="X52" s="727"/>
      <c r="Y52" s="727"/>
      <c r="Z52" s="727"/>
      <c r="AA52" s="727"/>
      <c r="AB52" s="727"/>
      <c r="AC52" s="727"/>
      <c r="AD52" s="727"/>
      <c r="AE52" s="727"/>
      <c r="AF52" s="727"/>
      <c r="AG52" s="727"/>
      <c r="AH52" s="729"/>
      <c r="AI52" s="730" t="s">
        <v>84</v>
      </c>
      <c r="AJ52" s="727"/>
      <c r="AK52" s="727"/>
      <c r="AL52" s="727"/>
      <c r="AM52" s="727"/>
      <c r="AN52" s="727"/>
      <c r="AO52" s="727"/>
      <c r="AP52" s="727"/>
      <c r="AQ52" s="727"/>
      <c r="AR52" s="727"/>
      <c r="AS52" s="727"/>
      <c r="AT52" s="727"/>
      <c r="AU52" s="728"/>
      <c r="AV52" s="772" t="s">
        <v>79</v>
      </c>
      <c r="AW52" s="773"/>
      <c r="AX52" s="773"/>
      <c r="AY52" s="773"/>
      <c r="AZ52" s="773"/>
      <c r="BA52" s="773"/>
      <c r="BB52" s="773"/>
      <c r="BC52" s="773"/>
      <c r="BD52" s="773"/>
      <c r="BE52" s="773"/>
      <c r="BF52" s="773"/>
      <c r="BG52" s="773"/>
      <c r="BH52" s="774"/>
    </row>
    <row r="53" spans="2:60" ht="17.25" thickBot="1" x14ac:dyDescent="0.35">
      <c r="B53" s="742"/>
      <c r="C53" s="721"/>
      <c r="D53" s="722"/>
      <c r="E53" s="4" t="s">
        <v>31</v>
      </c>
      <c r="F53" s="5" t="s">
        <v>16</v>
      </c>
      <c r="G53" s="5" t="s">
        <v>56</v>
      </c>
      <c r="H53" s="6" t="s">
        <v>2</v>
      </c>
      <c r="I53" s="7" t="s">
        <v>3</v>
      </c>
      <c r="J53" s="8" t="s">
        <v>4</v>
      </c>
      <c r="K53" s="8" t="s">
        <v>5</v>
      </c>
      <c r="L53" s="8" t="s">
        <v>6</v>
      </c>
      <c r="M53" s="8" t="s">
        <v>7</v>
      </c>
      <c r="N53" s="8" t="s">
        <v>8</v>
      </c>
      <c r="O53" s="8" t="s">
        <v>9</v>
      </c>
      <c r="P53" s="8" t="s">
        <v>10</v>
      </c>
      <c r="Q53" s="8" t="s">
        <v>11</v>
      </c>
      <c r="R53" s="8" t="s">
        <v>12</v>
      </c>
      <c r="S53" s="8" t="s">
        <v>13</v>
      </c>
      <c r="T53" s="9" t="s">
        <v>14</v>
      </c>
      <c r="U53" s="10" t="s">
        <v>15</v>
      </c>
      <c r="V53" s="7" t="s">
        <v>3</v>
      </c>
      <c r="W53" s="8" t="s">
        <v>4</v>
      </c>
      <c r="X53" s="8" t="s">
        <v>5</v>
      </c>
      <c r="Y53" s="8" t="s">
        <v>6</v>
      </c>
      <c r="Z53" s="8" t="s">
        <v>7</v>
      </c>
      <c r="AA53" s="8" t="s">
        <v>8</v>
      </c>
      <c r="AB53" s="8" t="s">
        <v>9</v>
      </c>
      <c r="AC53" s="8" t="s">
        <v>10</v>
      </c>
      <c r="AD53" s="8" t="s">
        <v>11</v>
      </c>
      <c r="AE53" s="8" t="s">
        <v>12</v>
      </c>
      <c r="AF53" s="8" t="s">
        <v>13</v>
      </c>
      <c r="AG53" s="9" t="s">
        <v>14</v>
      </c>
      <c r="AH53" s="10" t="s">
        <v>15</v>
      </c>
      <c r="AI53" s="7" t="s">
        <v>3</v>
      </c>
      <c r="AJ53" s="8" t="s">
        <v>4</v>
      </c>
      <c r="AK53" s="8" t="s">
        <v>5</v>
      </c>
      <c r="AL53" s="8" t="s">
        <v>6</v>
      </c>
      <c r="AM53" s="8" t="s">
        <v>7</v>
      </c>
      <c r="AN53" s="8" t="s">
        <v>8</v>
      </c>
      <c r="AO53" s="8" t="s">
        <v>9</v>
      </c>
      <c r="AP53" s="8" t="s">
        <v>10</v>
      </c>
      <c r="AQ53" s="8" t="s">
        <v>11</v>
      </c>
      <c r="AR53" s="8" t="s">
        <v>12</v>
      </c>
      <c r="AS53" s="8" t="s">
        <v>13</v>
      </c>
      <c r="AT53" s="9" t="s">
        <v>14</v>
      </c>
      <c r="AU53" s="10" t="s">
        <v>15</v>
      </c>
      <c r="AV53" s="7" t="s">
        <v>3</v>
      </c>
      <c r="AW53" s="8" t="s">
        <v>4</v>
      </c>
      <c r="AX53" s="8" t="s">
        <v>5</v>
      </c>
      <c r="AY53" s="8" t="s">
        <v>6</v>
      </c>
      <c r="AZ53" s="8" t="s">
        <v>7</v>
      </c>
      <c r="BA53" s="8" t="s">
        <v>8</v>
      </c>
      <c r="BB53" s="8" t="s">
        <v>9</v>
      </c>
      <c r="BC53" s="8" t="s">
        <v>10</v>
      </c>
      <c r="BD53" s="8" t="s">
        <v>11</v>
      </c>
      <c r="BE53" s="8" t="s">
        <v>12</v>
      </c>
      <c r="BF53" s="8" t="s">
        <v>13</v>
      </c>
      <c r="BG53" s="9" t="s">
        <v>14</v>
      </c>
      <c r="BH53" s="10" t="s">
        <v>15</v>
      </c>
    </row>
    <row r="54" spans="2:60" ht="17.25" thickTop="1" x14ac:dyDescent="0.3">
      <c r="B54" s="742"/>
      <c r="C54" s="721"/>
      <c r="D54" s="722"/>
      <c r="E54" s="111" t="s">
        <v>90</v>
      </c>
      <c r="F54" s="112" t="s">
        <v>91</v>
      </c>
      <c r="G54" s="130"/>
      <c r="H54" s="188" t="e">
        <f>IF($F54="","",
VLOOKUP($F54,#REF!,2,0))</f>
        <v>#REF!</v>
      </c>
      <c r="I54" s="113">
        <v>1000000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5">
        <v>1000000</v>
      </c>
      <c r="U54" s="195">
        <f t="shared" si="0"/>
        <v>2000000</v>
      </c>
      <c r="V54" s="196" t="e">
        <f>IF(I54="","",
I54*(VLOOKUP($F54,#REF!,COLUMN(#REF!)-COLUMN(#REF!)+1,0)/(10^3)))</f>
        <v>#REF!</v>
      </c>
      <c r="W54" s="196" t="str">
        <f>IF(J54="","",
J54*(VLOOKUP($F54,#REF!,COLUMN(#REF!)-COLUMN(#REF!)+1,0)/(10^3)))</f>
        <v/>
      </c>
      <c r="X54" s="196" t="str">
        <f>IF(K54="","",
K54*(VLOOKUP($F54,#REF!,COLUMN(#REF!)-COLUMN(#REF!)+1,0)/(10^3)))</f>
        <v/>
      </c>
      <c r="Y54" s="196" t="str">
        <f>IF(L54="","",
L54*(VLOOKUP($F54,#REF!,COLUMN(#REF!)-COLUMN(#REF!)+1,0)/(10^3)))</f>
        <v/>
      </c>
      <c r="Z54" s="196" t="str">
        <f>IF(M54="","",
M54*(VLOOKUP($F54,#REF!,COLUMN(#REF!)-COLUMN(#REF!)+1,0)/(10^3)))</f>
        <v/>
      </c>
      <c r="AA54" s="196" t="str">
        <f>IF(N54="","",
N54*(VLOOKUP($F54,#REF!,COLUMN(#REF!)-COLUMN(#REF!)+1,0)/(10^3)))</f>
        <v/>
      </c>
      <c r="AB54" s="196" t="str">
        <f>IF(O54="","",
O54*(VLOOKUP($F54,#REF!,COLUMN(#REF!)-COLUMN(#REF!)+1,0)/(10^3)))</f>
        <v/>
      </c>
      <c r="AC54" s="196" t="str">
        <f>IF(P54="","",
P54*(VLOOKUP($F54,#REF!,COLUMN(#REF!)-COLUMN(#REF!)+1,0)/(10^3)))</f>
        <v/>
      </c>
      <c r="AD54" s="196" t="str">
        <f>IF(Q54="","",
Q54*(VLOOKUP($F54,#REF!,COLUMN(#REF!)-COLUMN(#REF!)+1,0)/(10^3)))</f>
        <v/>
      </c>
      <c r="AE54" s="196" t="str">
        <f>IF(R54="","",
R54*(VLOOKUP($F54,#REF!,COLUMN(#REF!)-COLUMN(#REF!)+1,0)/(10^3)))</f>
        <v/>
      </c>
      <c r="AF54" s="196" t="str">
        <f>IF(S54="","",
S54*(VLOOKUP($F54,#REF!,COLUMN(#REF!)-COLUMN(#REF!)+1,0)/(10^3)))</f>
        <v/>
      </c>
      <c r="AG54" s="196" t="e">
        <f>IF(T54="","",
T54*(VLOOKUP($F54,#REF!,COLUMN(#REF!)-COLUMN(#REF!)+1,0)/(10^3)))</f>
        <v>#REF!</v>
      </c>
      <c r="AH54" s="199" t="e">
        <f t="shared" ref="AH54:AH73" si="10">SUM(V54:AG54)</f>
        <v>#REF!</v>
      </c>
      <c r="AI54" s="190" t="e">
        <f>IF(I54="","",
I54*(VLOOKUP($F54,#REF!,COLUMN(#REF!)-COLUMN(#REF!)+1,0)/(10^3))*(10^-3))</f>
        <v>#REF!</v>
      </c>
      <c r="AJ54" s="190" t="str">
        <f>IF(J54="","",
J54*(VLOOKUP($F54,#REF!,COLUMN(#REF!)-COLUMN(#REF!)+1,0)/(10^3))*(10^-3))</f>
        <v/>
      </c>
      <c r="AK54" s="190" t="str">
        <f>IF(K54="","",
K54*(VLOOKUP($F54,#REF!,COLUMN(#REF!)-COLUMN(#REF!)+1,0)/(10^3))*(10^-3))</f>
        <v/>
      </c>
      <c r="AL54" s="190" t="str">
        <f>IF(L54="","",
L54*(VLOOKUP($F54,#REF!,COLUMN(#REF!)-COLUMN(#REF!)+1,0)/(10^3))*(10^-3))</f>
        <v/>
      </c>
      <c r="AM54" s="190" t="str">
        <f>IF(M54="","",
M54*(VLOOKUP($F54,#REF!,COLUMN(#REF!)-COLUMN(#REF!)+1,0)/(10^3))*(10^-3))</f>
        <v/>
      </c>
      <c r="AN54" s="190" t="str">
        <f>IF(N54="","",
N54*(VLOOKUP($F54,#REF!,COLUMN(#REF!)-COLUMN(#REF!)+1,0)/(10^3))*(10^-3))</f>
        <v/>
      </c>
      <c r="AO54" s="190" t="str">
        <f>IF(O54="","",
O54*(VLOOKUP($F54,#REF!,COLUMN(#REF!)-COLUMN(#REF!)+1,0)/(10^3))*(10^-3))</f>
        <v/>
      </c>
      <c r="AP54" s="190" t="str">
        <f>IF(P54="","",
P54*(VLOOKUP($F54,#REF!,COLUMN(#REF!)-COLUMN(#REF!)+1,0)/(10^3))*(10^-3))</f>
        <v/>
      </c>
      <c r="AQ54" s="190" t="str">
        <f>IF(Q54="","",
Q54*(VLOOKUP($F54,#REF!,COLUMN(#REF!)-COLUMN(#REF!)+1,0)/(10^3))*(10^-3))</f>
        <v/>
      </c>
      <c r="AR54" s="190" t="str">
        <f>IF(R54="","",
R54*(VLOOKUP($F54,#REF!,COLUMN(#REF!)-COLUMN(#REF!)+1,0)/(10^3))*(10^-3))</f>
        <v/>
      </c>
      <c r="AS54" s="190" t="str">
        <f>IF(S54="","",
S54*(VLOOKUP($F54,#REF!,COLUMN(#REF!)-COLUMN(#REF!)+1,0)/(10^3))*(10^-3))</f>
        <v/>
      </c>
      <c r="AT54" s="190" t="e">
        <f>IF(T54="","",
T54*(VLOOKUP($F54,#REF!,COLUMN(#REF!)-COLUMN(#REF!)+1,0)/(10^3))*(10^-3))</f>
        <v>#REF!</v>
      </c>
      <c r="AU54" s="193" t="e">
        <f t="shared" ref="AU54:AU73" si="11">SUM(AI54:AT54)</f>
        <v>#REF!</v>
      </c>
      <c r="AV54" s="190" t="e">
        <f>IF(I54="","",
I54*(VLOOKUP($F54,#REF!,COLUMN(#REF!)-COLUMN(#REF!)+1,0)/(10^3))*(10^-3))</f>
        <v>#REF!</v>
      </c>
      <c r="AW54" s="190" t="str">
        <f>IF(J54="","",
J54*(VLOOKUP($F54,#REF!,COLUMN(#REF!)-COLUMN(#REF!)+1,0)/(10^3))*(10^-3))</f>
        <v/>
      </c>
      <c r="AX54" s="190" t="str">
        <f>IF(K54="","",
K54*(VLOOKUP($F54,#REF!,COLUMN(#REF!)-COLUMN(#REF!)+1,0)/(10^3))*(10^-3))</f>
        <v/>
      </c>
      <c r="AY54" s="190" t="str">
        <f>IF(L54="","",
L54*(VLOOKUP($F54,#REF!,COLUMN(#REF!)-COLUMN(#REF!)+1,0)/(10^3))*(10^-3))</f>
        <v/>
      </c>
      <c r="AZ54" s="190" t="str">
        <f>IF(M54="","",
M54*(VLOOKUP($F54,#REF!,COLUMN(#REF!)-COLUMN(#REF!)+1,0)/(10^3))*(10^-3))</f>
        <v/>
      </c>
      <c r="BA54" s="190" t="str">
        <f>IF(N54="","",
N54*(VLOOKUP($F54,#REF!,COLUMN(#REF!)-COLUMN(#REF!)+1,0)/(10^3))*(10^-3))</f>
        <v/>
      </c>
      <c r="BB54" s="190" t="str">
        <f>IF(O54="","",
O54*(VLOOKUP($F54,#REF!,COLUMN(#REF!)-COLUMN(#REF!)+1,0)/(10^3))*(10^-3))</f>
        <v/>
      </c>
      <c r="BC54" s="190" t="str">
        <f>IF(P54="","",
P54*(VLOOKUP($F54,#REF!,COLUMN(#REF!)-COLUMN(#REF!)+1,0)/(10^3))*(10^-3))</f>
        <v/>
      </c>
      <c r="BD54" s="190" t="str">
        <f>IF(Q54="","",
Q54*(VLOOKUP($F54,#REF!,COLUMN(#REF!)-COLUMN(#REF!)+1,0)/(10^3))*(10^-3))</f>
        <v/>
      </c>
      <c r="BE54" s="190" t="str">
        <f>IF(R54="","",
R54*(VLOOKUP($F54,#REF!,COLUMN(#REF!)-COLUMN(#REF!)+1,0)/(10^3))*(10^-3))</f>
        <v/>
      </c>
      <c r="BF54" s="190" t="str">
        <f>IF(S54="","",
S54*(VLOOKUP($F54,#REF!,COLUMN(#REF!)-COLUMN(#REF!)+1,0)/(10^3))*(10^-3))</f>
        <v/>
      </c>
      <c r="BG54" s="190" t="e">
        <f>IF(T54="","",
T54*(VLOOKUP($F54,#REF!,COLUMN(#REF!)-COLUMN(#REF!)+1,0)/(10^3))*(10^-3))</f>
        <v>#REF!</v>
      </c>
      <c r="BH54" s="193" t="e">
        <f t="shared" ref="BH54:BH73" si="12">SUM(AV54:BG54)</f>
        <v>#REF!</v>
      </c>
    </row>
    <row r="55" spans="2:60" x14ac:dyDescent="0.3">
      <c r="B55" s="742"/>
      <c r="C55" s="721"/>
      <c r="D55" s="722"/>
      <c r="E55" s="111"/>
      <c r="F55" s="112"/>
      <c r="G55" s="130"/>
      <c r="H55" s="188" t="str">
        <f>IF($F55="","",
VLOOKUP($F55,#REF!,2,0))</f>
        <v/>
      </c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95">
        <f t="shared" si="0"/>
        <v>0</v>
      </c>
      <c r="V55" s="196" t="str">
        <f>IF(I55="","",
I55*(VLOOKUP($F55,#REF!,COLUMN(#REF!)-COLUMN(#REF!)+1,0)/(10^3)))</f>
        <v/>
      </c>
      <c r="W55" s="196" t="str">
        <f>IF(J55="","",
J55*(VLOOKUP($F55,#REF!,COLUMN(#REF!)-COLUMN(#REF!)+1,0)/(10^3)))</f>
        <v/>
      </c>
      <c r="X55" s="196" t="str">
        <f>IF(K55="","",
K55*(VLOOKUP($F55,#REF!,COLUMN(#REF!)-COLUMN(#REF!)+1,0)/(10^3)))</f>
        <v/>
      </c>
      <c r="Y55" s="196" t="str">
        <f>IF(L55="","",
L55*(VLOOKUP($F55,#REF!,COLUMN(#REF!)-COLUMN(#REF!)+1,0)/(10^3)))</f>
        <v/>
      </c>
      <c r="Z55" s="196" t="str">
        <f>IF(M55="","",
M55*(VLOOKUP($F55,#REF!,COLUMN(#REF!)-COLUMN(#REF!)+1,0)/(10^3)))</f>
        <v/>
      </c>
      <c r="AA55" s="196" t="str">
        <f>IF(N55="","",
N55*(VLOOKUP($F55,#REF!,COLUMN(#REF!)-COLUMN(#REF!)+1,0)/(10^3)))</f>
        <v/>
      </c>
      <c r="AB55" s="196" t="str">
        <f>IF(O55="","",
O55*(VLOOKUP($F55,#REF!,COLUMN(#REF!)-COLUMN(#REF!)+1,0)/(10^3)))</f>
        <v/>
      </c>
      <c r="AC55" s="196" t="str">
        <f>IF(P55="","",
P55*(VLOOKUP($F55,#REF!,COLUMN(#REF!)-COLUMN(#REF!)+1,0)/(10^3)))</f>
        <v/>
      </c>
      <c r="AD55" s="196" t="str">
        <f>IF(Q55="","",
Q55*(VLOOKUP($F55,#REF!,COLUMN(#REF!)-COLUMN(#REF!)+1,0)/(10^3)))</f>
        <v/>
      </c>
      <c r="AE55" s="196" t="str">
        <f>IF(R55="","",
R55*(VLOOKUP($F55,#REF!,COLUMN(#REF!)-COLUMN(#REF!)+1,0)/(10^3)))</f>
        <v/>
      </c>
      <c r="AF55" s="196" t="str">
        <f>IF(S55="","",
S55*(VLOOKUP($F55,#REF!,COLUMN(#REF!)-COLUMN(#REF!)+1,0)/(10^3)))</f>
        <v/>
      </c>
      <c r="AG55" s="196" t="str">
        <f>IF(T55="","",
T55*(VLOOKUP($F55,#REF!,COLUMN(#REF!)-COLUMN(#REF!)+1,0)/(10^3)))</f>
        <v/>
      </c>
      <c r="AH55" s="199">
        <f t="shared" si="10"/>
        <v>0</v>
      </c>
      <c r="AI55" s="190" t="str">
        <f>IF(I55="","",
I55*(VLOOKUP($F55,#REF!,COLUMN(#REF!)-COLUMN(#REF!)+1,0)/(10^3))*(10^-3))</f>
        <v/>
      </c>
      <c r="AJ55" s="190" t="str">
        <f>IF(J55="","",
J55*(VLOOKUP($F55,#REF!,COLUMN(#REF!)-COLUMN(#REF!)+1,0)/(10^3))*(10^-3))</f>
        <v/>
      </c>
      <c r="AK55" s="190" t="str">
        <f>IF(K55="","",
K55*(VLOOKUP($F55,#REF!,COLUMN(#REF!)-COLUMN(#REF!)+1,0)/(10^3))*(10^-3))</f>
        <v/>
      </c>
      <c r="AL55" s="190" t="str">
        <f>IF(L55="","",
L55*(VLOOKUP($F55,#REF!,COLUMN(#REF!)-COLUMN(#REF!)+1,0)/(10^3))*(10^-3))</f>
        <v/>
      </c>
      <c r="AM55" s="190" t="str">
        <f>IF(M55="","",
M55*(VLOOKUP($F55,#REF!,COLUMN(#REF!)-COLUMN(#REF!)+1,0)/(10^3))*(10^-3))</f>
        <v/>
      </c>
      <c r="AN55" s="190" t="str">
        <f>IF(N55="","",
N55*(VLOOKUP($F55,#REF!,COLUMN(#REF!)-COLUMN(#REF!)+1,0)/(10^3))*(10^-3))</f>
        <v/>
      </c>
      <c r="AO55" s="190" t="str">
        <f>IF(O55="","",
O55*(VLOOKUP($F55,#REF!,COLUMN(#REF!)-COLUMN(#REF!)+1,0)/(10^3))*(10^-3))</f>
        <v/>
      </c>
      <c r="AP55" s="190" t="str">
        <f>IF(P55="","",
P55*(VLOOKUP($F55,#REF!,COLUMN(#REF!)-COLUMN(#REF!)+1,0)/(10^3))*(10^-3))</f>
        <v/>
      </c>
      <c r="AQ55" s="190" t="str">
        <f>IF(Q55="","",
Q55*(VLOOKUP($F55,#REF!,COLUMN(#REF!)-COLUMN(#REF!)+1,0)/(10^3))*(10^-3))</f>
        <v/>
      </c>
      <c r="AR55" s="190" t="str">
        <f>IF(R55="","",
R55*(VLOOKUP($F55,#REF!,COLUMN(#REF!)-COLUMN(#REF!)+1,0)/(10^3))*(10^-3))</f>
        <v/>
      </c>
      <c r="AS55" s="190" t="str">
        <f>IF(S55="","",
S55*(VLOOKUP($F55,#REF!,COLUMN(#REF!)-COLUMN(#REF!)+1,0)/(10^3))*(10^-3))</f>
        <v/>
      </c>
      <c r="AT55" s="190" t="str">
        <f>IF(T55="","",
T55*(VLOOKUP($F55,#REF!,COLUMN(#REF!)-COLUMN(#REF!)+1,0)/(10^3))*(10^-3))</f>
        <v/>
      </c>
      <c r="AU55" s="193">
        <f t="shared" si="11"/>
        <v>0</v>
      </c>
      <c r="AV55" s="190" t="str">
        <f>IF(I55="","",
I55*(VLOOKUP($F55,#REF!,COLUMN(#REF!)-COLUMN(#REF!)+1,0)/(10^3))*(10^-3))</f>
        <v/>
      </c>
      <c r="AW55" s="190" t="str">
        <f>IF(J55="","",
J55*(VLOOKUP($F55,#REF!,COLUMN(#REF!)-COLUMN(#REF!)+1,0)/(10^3))*(10^-3))</f>
        <v/>
      </c>
      <c r="AX55" s="190" t="str">
        <f>IF(K55="","",
K55*(VLOOKUP($F55,#REF!,COLUMN(#REF!)-COLUMN(#REF!)+1,0)/(10^3))*(10^-3))</f>
        <v/>
      </c>
      <c r="AY55" s="190" t="str">
        <f>IF(L55="","",
L55*(VLOOKUP($F55,#REF!,COLUMN(#REF!)-COLUMN(#REF!)+1,0)/(10^3))*(10^-3))</f>
        <v/>
      </c>
      <c r="AZ55" s="190" t="str">
        <f>IF(M55="","",
M55*(VLOOKUP($F55,#REF!,COLUMN(#REF!)-COLUMN(#REF!)+1,0)/(10^3))*(10^-3))</f>
        <v/>
      </c>
      <c r="BA55" s="190" t="str">
        <f>IF(N55="","",
N55*(VLOOKUP($F55,#REF!,COLUMN(#REF!)-COLUMN(#REF!)+1,0)/(10^3))*(10^-3))</f>
        <v/>
      </c>
      <c r="BB55" s="190" t="str">
        <f>IF(O55="","",
O55*(VLOOKUP($F55,#REF!,COLUMN(#REF!)-COLUMN(#REF!)+1,0)/(10^3))*(10^-3))</f>
        <v/>
      </c>
      <c r="BC55" s="190" t="str">
        <f>IF(P55="","",
P55*(VLOOKUP($F55,#REF!,COLUMN(#REF!)-COLUMN(#REF!)+1,0)/(10^3))*(10^-3))</f>
        <v/>
      </c>
      <c r="BD55" s="190" t="str">
        <f>IF(Q55="","",
Q55*(VLOOKUP($F55,#REF!,COLUMN(#REF!)-COLUMN(#REF!)+1,0)/(10^3))*(10^-3))</f>
        <v/>
      </c>
      <c r="BE55" s="190" t="str">
        <f>IF(R55="","",
R55*(VLOOKUP($F55,#REF!,COLUMN(#REF!)-COLUMN(#REF!)+1,0)/(10^3))*(10^-3))</f>
        <v/>
      </c>
      <c r="BF55" s="190" t="str">
        <f>IF(S55="","",
S55*(VLOOKUP($F55,#REF!,COLUMN(#REF!)-COLUMN(#REF!)+1,0)/(10^3))*(10^-3))</f>
        <v/>
      </c>
      <c r="BG55" s="190" t="str">
        <f>IF(T55="","",
T55*(VLOOKUP($F55,#REF!,COLUMN(#REF!)-COLUMN(#REF!)+1,0)/(10^3))*(10^-3))</f>
        <v/>
      </c>
      <c r="BH55" s="193">
        <f t="shared" si="12"/>
        <v>0</v>
      </c>
    </row>
    <row r="56" spans="2:60" x14ac:dyDescent="0.3">
      <c r="B56" s="743"/>
      <c r="C56" s="721"/>
      <c r="D56" s="722"/>
      <c r="E56" s="116"/>
      <c r="F56" s="117"/>
      <c r="G56" s="131"/>
      <c r="H56" s="194" t="str">
        <f>IF($F56="","",
VLOOKUP($F56,#REF!,2,0))</f>
        <v/>
      </c>
      <c r="I56" s="118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20"/>
      <c r="U56" s="195">
        <f t="shared" si="0"/>
        <v>0</v>
      </c>
      <c r="V56" s="196" t="str">
        <f>IF(I56="","",
I56*(VLOOKUP($F56,#REF!,COLUMN(#REF!)-COLUMN(#REF!)+1,0)/(10^3)))</f>
        <v/>
      </c>
      <c r="W56" s="196" t="str">
        <f>IF(J56="","",
J56*(VLOOKUP($F56,#REF!,COLUMN(#REF!)-COLUMN(#REF!)+1,0)/(10^3)))</f>
        <v/>
      </c>
      <c r="X56" s="196" t="str">
        <f>IF(K56="","",
K56*(VLOOKUP($F56,#REF!,COLUMN(#REF!)-COLUMN(#REF!)+1,0)/(10^3)))</f>
        <v/>
      </c>
      <c r="Y56" s="196" t="str">
        <f>IF(L56="","",
L56*(VLOOKUP($F56,#REF!,COLUMN(#REF!)-COLUMN(#REF!)+1,0)/(10^3)))</f>
        <v/>
      </c>
      <c r="Z56" s="196" t="str">
        <f>IF(M56="","",
M56*(VLOOKUP($F56,#REF!,COLUMN(#REF!)-COLUMN(#REF!)+1,0)/(10^3)))</f>
        <v/>
      </c>
      <c r="AA56" s="196" t="str">
        <f>IF(N56="","",
N56*(VLOOKUP($F56,#REF!,COLUMN(#REF!)-COLUMN(#REF!)+1,0)/(10^3)))</f>
        <v/>
      </c>
      <c r="AB56" s="196" t="str">
        <f>IF(O56="","",
O56*(VLOOKUP($F56,#REF!,COLUMN(#REF!)-COLUMN(#REF!)+1,0)/(10^3)))</f>
        <v/>
      </c>
      <c r="AC56" s="196" t="str">
        <f>IF(P56="","",
P56*(VLOOKUP($F56,#REF!,COLUMN(#REF!)-COLUMN(#REF!)+1,0)/(10^3)))</f>
        <v/>
      </c>
      <c r="AD56" s="196" t="str">
        <f>IF(Q56="","",
Q56*(VLOOKUP($F56,#REF!,COLUMN(#REF!)-COLUMN(#REF!)+1,0)/(10^3)))</f>
        <v/>
      </c>
      <c r="AE56" s="196" t="str">
        <f>IF(R56="","",
R56*(VLOOKUP($F56,#REF!,COLUMN(#REF!)-COLUMN(#REF!)+1,0)/(10^3)))</f>
        <v/>
      </c>
      <c r="AF56" s="196" t="str">
        <f>IF(S56="","",
S56*(VLOOKUP($F56,#REF!,COLUMN(#REF!)-COLUMN(#REF!)+1,0)/(10^3)))</f>
        <v/>
      </c>
      <c r="AG56" s="196" t="str">
        <f>IF(T56="","",
T56*(VLOOKUP($F56,#REF!,COLUMN(#REF!)-COLUMN(#REF!)+1,0)/(10^3)))</f>
        <v/>
      </c>
      <c r="AH56" s="199">
        <f t="shared" si="10"/>
        <v>0</v>
      </c>
      <c r="AI56" s="190" t="str">
        <f>IF(I56="","",
I56*(VLOOKUP($F56,#REF!,COLUMN(#REF!)-COLUMN(#REF!)+1,0)/(10^3))*(10^-3))</f>
        <v/>
      </c>
      <c r="AJ56" s="190" t="str">
        <f>IF(J56="","",
J56*(VLOOKUP($F56,#REF!,COLUMN(#REF!)-COLUMN(#REF!)+1,0)/(10^3))*(10^-3))</f>
        <v/>
      </c>
      <c r="AK56" s="190" t="str">
        <f>IF(K56="","",
K56*(VLOOKUP($F56,#REF!,COLUMN(#REF!)-COLUMN(#REF!)+1,0)/(10^3))*(10^-3))</f>
        <v/>
      </c>
      <c r="AL56" s="190" t="str">
        <f>IF(L56="","",
L56*(VLOOKUP($F56,#REF!,COLUMN(#REF!)-COLUMN(#REF!)+1,0)/(10^3))*(10^-3))</f>
        <v/>
      </c>
      <c r="AM56" s="190" t="str">
        <f>IF(M56="","",
M56*(VLOOKUP($F56,#REF!,COLUMN(#REF!)-COLUMN(#REF!)+1,0)/(10^3))*(10^-3))</f>
        <v/>
      </c>
      <c r="AN56" s="190" t="str">
        <f>IF(N56="","",
N56*(VLOOKUP($F56,#REF!,COLUMN(#REF!)-COLUMN(#REF!)+1,0)/(10^3))*(10^-3))</f>
        <v/>
      </c>
      <c r="AO56" s="190" t="str">
        <f>IF(O56="","",
O56*(VLOOKUP($F56,#REF!,COLUMN(#REF!)-COLUMN(#REF!)+1,0)/(10^3))*(10^-3))</f>
        <v/>
      </c>
      <c r="AP56" s="190" t="str">
        <f>IF(P56="","",
P56*(VLOOKUP($F56,#REF!,COLUMN(#REF!)-COLUMN(#REF!)+1,0)/(10^3))*(10^-3))</f>
        <v/>
      </c>
      <c r="AQ56" s="190" t="str">
        <f>IF(Q56="","",
Q56*(VLOOKUP($F56,#REF!,COLUMN(#REF!)-COLUMN(#REF!)+1,0)/(10^3))*(10^-3))</f>
        <v/>
      </c>
      <c r="AR56" s="190" t="str">
        <f>IF(R56="","",
R56*(VLOOKUP($F56,#REF!,COLUMN(#REF!)-COLUMN(#REF!)+1,0)/(10^3))*(10^-3))</f>
        <v/>
      </c>
      <c r="AS56" s="190" t="str">
        <f>IF(S56="","",
S56*(VLOOKUP($F56,#REF!,COLUMN(#REF!)-COLUMN(#REF!)+1,0)/(10^3))*(10^-3))</f>
        <v/>
      </c>
      <c r="AT56" s="190" t="str">
        <f>IF(T56="","",
T56*(VLOOKUP($F56,#REF!,COLUMN(#REF!)-COLUMN(#REF!)+1,0)/(10^3))*(10^-3))</f>
        <v/>
      </c>
      <c r="AU56" s="193">
        <f t="shared" si="11"/>
        <v>0</v>
      </c>
      <c r="AV56" s="190" t="str">
        <f>IF(I56="","",
I56*(VLOOKUP($F56,#REF!,COLUMN(#REF!)-COLUMN(#REF!)+1,0)/(10^3))*(10^-3))</f>
        <v/>
      </c>
      <c r="AW56" s="190" t="str">
        <f>IF(J56="","",
J56*(VLOOKUP($F56,#REF!,COLUMN(#REF!)-COLUMN(#REF!)+1,0)/(10^3))*(10^-3))</f>
        <v/>
      </c>
      <c r="AX56" s="190" t="str">
        <f>IF(K56="","",
K56*(VLOOKUP($F56,#REF!,COLUMN(#REF!)-COLUMN(#REF!)+1,0)/(10^3))*(10^-3))</f>
        <v/>
      </c>
      <c r="AY56" s="190" t="str">
        <f>IF(L56="","",
L56*(VLOOKUP($F56,#REF!,COLUMN(#REF!)-COLUMN(#REF!)+1,0)/(10^3))*(10^-3))</f>
        <v/>
      </c>
      <c r="AZ56" s="190" t="str">
        <f>IF(M56="","",
M56*(VLOOKUP($F56,#REF!,COLUMN(#REF!)-COLUMN(#REF!)+1,0)/(10^3))*(10^-3))</f>
        <v/>
      </c>
      <c r="BA56" s="190" t="str">
        <f>IF(N56="","",
N56*(VLOOKUP($F56,#REF!,COLUMN(#REF!)-COLUMN(#REF!)+1,0)/(10^3))*(10^-3))</f>
        <v/>
      </c>
      <c r="BB56" s="190" t="str">
        <f>IF(O56="","",
O56*(VLOOKUP($F56,#REF!,COLUMN(#REF!)-COLUMN(#REF!)+1,0)/(10^3))*(10^-3))</f>
        <v/>
      </c>
      <c r="BC56" s="190" t="str">
        <f>IF(P56="","",
P56*(VLOOKUP($F56,#REF!,COLUMN(#REF!)-COLUMN(#REF!)+1,0)/(10^3))*(10^-3))</f>
        <v/>
      </c>
      <c r="BD56" s="190" t="str">
        <f>IF(Q56="","",
Q56*(VLOOKUP($F56,#REF!,COLUMN(#REF!)-COLUMN(#REF!)+1,0)/(10^3))*(10^-3))</f>
        <v/>
      </c>
      <c r="BE56" s="190" t="str">
        <f>IF(R56="","",
R56*(VLOOKUP($F56,#REF!,COLUMN(#REF!)-COLUMN(#REF!)+1,0)/(10^3))*(10^-3))</f>
        <v/>
      </c>
      <c r="BF56" s="190" t="str">
        <f>IF(S56="","",
S56*(VLOOKUP($F56,#REF!,COLUMN(#REF!)-COLUMN(#REF!)+1,0)/(10^3))*(10^-3))</f>
        <v/>
      </c>
      <c r="BG56" s="190" t="str">
        <f>IF(T56="","",
T56*(VLOOKUP($F56,#REF!,COLUMN(#REF!)-COLUMN(#REF!)+1,0)/(10^3))*(10^-3))</f>
        <v/>
      </c>
      <c r="BH56" s="193">
        <f t="shared" si="12"/>
        <v>0</v>
      </c>
    </row>
    <row r="57" spans="2:60" x14ac:dyDescent="0.3">
      <c r="B57" s="743"/>
      <c r="C57" s="721"/>
      <c r="D57" s="722"/>
      <c r="E57" s="116"/>
      <c r="F57" s="117"/>
      <c r="G57" s="131"/>
      <c r="H57" s="194" t="str">
        <f>IF($F57="","",
VLOOKUP($F57,#REF!,2,0))</f>
        <v/>
      </c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95">
        <f t="shared" si="0"/>
        <v>0</v>
      </c>
      <c r="V57" s="196" t="str">
        <f>IF(I57="","",
I57*(VLOOKUP($F57,#REF!,COLUMN(#REF!)-COLUMN(#REF!)+1,0)/(10^3)))</f>
        <v/>
      </c>
      <c r="W57" s="196" t="str">
        <f>IF(J57="","",
J57*(VLOOKUP($F57,#REF!,COLUMN(#REF!)-COLUMN(#REF!)+1,0)/(10^3)))</f>
        <v/>
      </c>
      <c r="X57" s="196" t="str">
        <f>IF(K57="","",
K57*(VLOOKUP($F57,#REF!,COLUMN(#REF!)-COLUMN(#REF!)+1,0)/(10^3)))</f>
        <v/>
      </c>
      <c r="Y57" s="196" t="str">
        <f>IF(L57="","",
L57*(VLOOKUP($F57,#REF!,COLUMN(#REF!)-COLUMN(#REF!)+1,0)/(10^3)))</f>
        <v/>
      </c>
      <c r="Z57" s="196" t="str">
        <f>IF(M57="","",
M57*(VLOOKUP($F57,#REF!,COLUMN(#REF!)-COLUMN(#REF!)+1,0)/(10^3)))</f>
        <v/>
      </c>
      <c r="AA57" s="196" t="str">
        <f>IF(N57="","",
N57*(VLOOKUP($F57,#REF!,COLUMN(#REF!)-COLUMN(#REF!)+1,0)/(10^3)))</f>
        <v/>
      </c>
      <c r="AB57" s="196" t="str">
        <f>IF(O57="","",
O57*(VLOOKUP($F57,#REF!,COLUMN(#REF!)-COLUMN(#REF!)+1,0)/(10^3)))</f>
        <v/>
      </c>
      <c r="AC57" s="196" t="str">
        <f>IF(P57="","",
P57*(VLOOKUP($F57,#REF!,COLUMN(#REF!)-COLUMN(#REF!)+1,0)/(10^3)))</f>
        <v/>
      </c>
      <c r="AD57" s="196" t="str">
        <f>IF(Q57="","",
Q57*(VLOOKUP($F57,#REF!,COLUMN(#REF!)-COLUMN(#REF!)+1,0)/(10^3)))</f>
        <v/>
      </c>
      <c r="AE57" s="196" t="str">
        <f>IF(R57="","",
R57*(VLOOKUP($F57,#REF!,COLUMN(#REF!)-COLUMN(#REF!)+1,0)/(10^3)))</f>
        <v/>
      </c>
      <c r="AF57" s="196" t="str">
        <f>IF(S57="","",
S57*(VLOOKUP($F57,#REF!,COLUMN(#REF!)-COLUMN(#REF!)+1,0)/(10^3)))</f>
        <v/>
      </c>
      <c r="AG57" s="196" t="str">
        <f>IF(T57="","",
T57*(VLOOKUP($F57,#REF!,COLUMN(#REF!)-COLUMN(#REF!)+1,0)/(10^3)))</f>
        <v/>
      </c>
      <c r="AH57" s="199">
        <f t="shared" si="10"/>
        <v>0</v>
      </c>
      <c r="AI57" s="190" t="str">
        <f>IF(I57="","",
I57*(VLOOKUP($F57,#REF!,COLUMN(#REF!)-COLUMN(#REF!)+1,0)/(10^3))*(10^-3))</f>
        <v/>
      </c>
      <c r="AJ57" s="190" t="str">
        <f>IF(J57="","",
J57*(VLOOKUP($F57,#REF!,COLUMN(#REF!)-COLUMN(#REF!)+1,0)/(10^3))*(10^-3))</f>
        <v/>
      </c>
      <c r="AK57" s="190" t="str">
        <f>IF(K57="","",
K57*(VLOOKUP($F57,#REF!,COLUMN(#REF!)-COLUMN(#REF!)+1,0)/(10^3))*(10^-3))</f>
        <v/>
      </c>
      <c r="AL57" s="190" t="str">
        <f>IF(L57="","",
L57*(VLOOKUP($F57,#REF!,COLUMN(#REF!)-COLUMN(#REF!)+1,0)/(10^3))*(10^-3))</f>
        <v/>
      </c>
      <c r="AM57" s="190" t="str">
        <f>IF(M57="","",
M57*(VLOOKUP($F57,#REF!,COLUMN(#REF!)-COLUMN(#REF!)+1,0)/(10^3))*(10^-3))</f>
        <v/>
      </c>
      <c r="AN57" s="190" t="str">
        <f>IF(N57="","",
N57*(VLOOKUP($F57,#REF!,COLUMN(#REF!)-COLUMN(#REF!)+1,0)/(10^3))*(10^-3))</f>
        <v/>
      </c>
      <c r="AO57" s="190" t="str">
        <f>IF(O57="","",
O57*(VLOOKUP($F57,#REF!,COLUMN(#REF!)-COLUMN(#REF!)+1,0)/(10^3))*(10^-3))</f>
        <v/>
      </c>
      <c r="AP57" s="190" t="str">
        <f>IF(P57="","",
P57*(VLOOKUP($F57,#REF!,COLUMN(#REF!)-COLUMN(#REF!)+1,0)/(10^3))*(10^-3))</f>
        <v/>
      </c>
      <c r="AQ57" s="190" t="str">
        <f>IF(Q57="","",
Q57*(VLOOKUP($F57,#REF!,COLUMN(#REF!)-COLUMN(#REF!)+1,0)/(10^3))*(10^-3))</f>
        <v/>
      </c>
      <c r="AR57" s="190" t="str">
        <f>IF(R57="","",
R57*(VLOOKUP($F57,#REF!,COLUMN(#REF!)-COLUMN(#REF!)+1,0)/(10^3))*(10^-3))</f>
        <v/>
      </c>
      <c r="AS57" s="190" t="str">
        <f>IF(S57="","",
S57*(VLOOKUP($F57,#REF!,COLUMN(#REF!)-COLUMN(#REF!)+1,0)/(10^3))*(10^-3))</f>
        <v/>
      </c>
      <c r="AT57" s="190" t="str">
        <f>IF(T57="","",
T57*(VLOOKUP($F57,#REF!,COLUMN(#REF!)-COLUMN(#REF!)+1,0)/(10^3))*(10^-3))</f>
        <v/>
      </c>
      <c r="AU57" s="193">
        <f t="shared" si="11"/>
        <v>0</v>
      </c>
      <c r="AV57" s="190" t="str">
        <f>IF(I57="","",
I57*(VLOOKUP($F57,#REF!,COLUMN(#REF!)-COLUMN(#REF!)+1,0)/(10^3))*(10^-3))</f>
        <v/>
      </c>
      <c r="AW57" s="190" t="str">
        <f>IF(J57="","",
J57*(VLOOKUP($F57,#REF!,COLUMN(#REF!)-COLUMN(#REF!)+1,0)/(10^3))*(10^-3))</f>
        <v/>
      </c>
      <c r="AX57" s="190" t="str">
        <f>IF(K57="","",
K57*(VLOOKUP($F57,#REF!,COLUMN(#REF!)-COLUMN(#REF!)+1,0)/(10^3))*(10^-3))</f>
        <v/>
      </c>
      <c r="AY57" s="190" t="str">
        <f>IF(L57="","",
L57*(VLOOKUP($F57,#REF!,COLUMN(#REF!)-COLUMN(#REF!)+1,0)/(10^3))*(10^-3))</f>
        <v/>
      </c>
      <c r="AZ57" s="190" t="str">
        <f>IF(M57="","",
M57*(VLOOKUP($F57,#REF!,COLUMN(#REF!)-COLUMN(#REF!)+1,0)/(10^3))*(10^-3))</f>
        <v/>
      </c>
      <c r="BA57" s="190" t="str">
        <f>IF(N57="","",
N57*(VLOOKUP($F57,#REF!,COLUMN(#REF!)-COLUMN(#REF!)+1,0)/(10^3))*(10^-3))</f>
        <v/>
      </c>
      <c r="BB57" s="190" t="str">
        <f>IF(O57="","",
O57*(VLOOKUP($F57,#REF!,COLUMN(#REF!)-COLUMN(#REF!)+1,0)/(10^3))*(10^-3))</f>
        <v/>
      </c>
      <c r="BC57" s="190" t="str">
        <f>IF(P57="","",
P57*(VLOOKUP($F57,#REF!,COLUMN(#REF!)-COLUMN(#REF!)+1,0)/(10^3))*(10^-3))</f>
        <v/>
      </c>
      <c r="BD57" s="190" t="str">
        <f>IF(Q57="","",
Q57*(VLOOKUP($F57,#REF!,COLUMN(#REF!)-COLUMN(#REF!)+1,0)/(10^3))*(10^-3))</f>
        <v/>
      </c>
      <c r="BE57" s="190" t="str">
        <f>IF(R57="","",
R57*(VLOOKUP($F57,#REF!,COLUMN(#REF!)-COLUMN(#REF!)+1,0)/(10^3))*(10^-3))</f>
        <v/>
      </c>
      <c r="BF57" s="190" t="str">
        <f>IF(S57="","",
S57*(VLOOKUP($F57,#REF!,COLUMN(#REF!)-COLUMN(#REF!)+1,0)/(10^3))*(10^-3))</f>
        <v/>
      </c>
      <c r="BG57" s="190" t="str">
        <f>IF(T57="","",
T57*(VLOOKUP($F57,#REF!,COLUMN(#REF!)-COLUMN(#REF!)+1,0)/(10^3))*(10^-3))</f>
        <v/>
      </c>
      <c r="BH57" s="193">
        <f t="shared" si="12"/>
        <v>0</v>
      </c>
    </row>
    <row r="58" spans="2:60" x14ac:dyDescent="0.3">
      <c r="B58" s="743"/>
      <c r="C58" s="721"/>
      <c r="D58" s="722"/>
      <c r="E58" s="116"/>
      <c r="F58" s="117"/>
      <c r="G58" s="131"/>
      <c r="H58" s="194" t="str">
        <f>IF($F58="","",
VLOOKUP($F58,#REF!,2,0))</f>
        <v/>
      </c>
      <c r="I58" s="118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20"/>
      <c r="U58" s="195">
        <f t="shared" si="0"/>
        <v>0</v>
      </c>
      <c r="V58" s="196" t="str">
        <f>IF(I58="","",
I58*(VLOOKUP($F58,#REF!,COLUMN(#REF!)-COLUMN(#REF!)+1,0)/(10^3)))</f>
        <v/>
      </c>
      <c r="W58" s="196" t="str">
        <f>IF(J58="","",
J58*(VLOOKUP($F58,#REF!,COLUMN(#REF!)-COLUMN(#REF!)+1,0)/(10^3)))</f>
        <v/>
      </c>
      <c r="X58" s="196" t="str">
        <f>IF(K58="","",
K58*(VLOOKUP($F58,#REF!,COLUMN(#REF!)-COLUMN(#REF!)+1,0)/(10^3)))</f>
        <v/>
      </c>
      <c r="Y58" s="196" t="str">
        <f>IF(L58="","",
L58*(VLOOKUP($F58,#REF!,COLUMN(#REF!)-COLUMN(#REF!)+1,0)/(10^3)))</f>
        <v/>
      </c>
      <c r="Z58" s="196" t="str">
        <f>IF(M58="","",
M58*(VLOOKUP($F58,#REF!,COLUMN(#REF!)-COLUMN(#REF!)+1,0)/(10^3)))</f>
        <v/>
      </c>
      <c r="AA58" s="196" t="str">
        <f>IF(N58="","",
N58*(VLOOKUP($F58,#REF!,COLUMN(#REF!)-COLUMN(#REF!)+1,0)/(10^3)))</f>
        <v/>
      </c>
      <c r="AB58" s="196" t="str">
        <f>IF(O58="","",
O58*(VLOOKUP($F58,#REF!,COLUMN(#REF!)-COLUMN(#REF!)+1,0)/(10^3)))</f>
        <v/>
      </c>
      <c r="AC58" s="196" t="str">
        <f>IF(P58="","",
P58*(VLOOKUP($F58,#REF!,COLUMN(#REF!)-COLUMN(#REF!)+1,0)/(10^3)))</f>
        <v/>
      </c>
      <c r="AD58" s="196" t="str">
        <f>IF(Q58="","",
Q58*(VLOOKUP($F58,#REF!,COLUMN(#REF!)-COLUMN(#REF!)+1,0)/(10^3)))</f>
        <v/>
      </c>
      <c r="AE58" s="196" t="str">
        <f>IF(R58="","",
R58*(VLOOKUP($F58,#REF!,COLUMN(#REF!)-COLUMN(#REF!)+1,0)/(10^3)))</f>
        <v/>
      </c>
      <c r="AF58" s="196" t="str">
        <f>IF(S58="","",
S58*(VLOOKUP($F58,#REF!,COLUMN(#REF!)-COLUMN(#REF!)+1,0)/(10^3)))</f>
        <v/>
      </c>
      <c r="AG58" s="196" t="str">
        <f>IF(T58="","",
T58*(VLOOKUP($F58,#REF!,COLUMN(#REF!)-COLUMN(#REF!)+1,0)/(10^3)))</f>
        <v/>
      </c>
      <c r="AH58" s="199">
        <f t="shared" si="10"/>
        <v>0</v>
      </c>
      <c r="AI58" s="190" t="str">
        <f>IF(I58="","",
I58*(VLOOKUP($F58,#REF!,COLUMN(#REF!)-COLUMN(#REF!)+1,0)/(10^3))*(10^-3))</f>
        <v/>
      </c>
      <c r="AJ58" s="190" t="str">
        <f>IF(J58="","",
J58*(VLOOKUP($F58,#REF!,COLUMN(#REF!)-COLUMN(#REF!)+1,0)/(10^3))*(10^-3))</f>
        <v/>
      </c>
      <c r="AK58" s="190" t="str">
        <f>IF(K58="","",
K58*(VLOOKUP($F58,#REF!,COLUMN(#REF!)-COLUMN(#REF!)+1,0)/(10^3))*(10^-3))</f>
        <v/>
      </c>
      <c r="AL58" s="190" t="str">
        <f>IF(L58="","",
L58*(VLOOKUP($F58,#REF!,COLUMN(#REF!)-COLUMN(#REF!)+1,0)/(10^3))*(10^-3))</f>
        <v/>
      </c>
      <c r="AM58" s="190" t="str">
        <f>IF(M58="","",
M58*(VLOOKUP($F58,#REF!,COLUMN(#REF!)-COLUMN(#REF!)+1,0)/(10^3))*(10^-3))</f>
        <v/>
      </c>
      <c r="AN58" s="190" t="str">
        <f>IF(N58="","",
N58*(VLOOKUP($F58,#REF!,COLUMN(#REF!)-COLUMN(#REF!)+1,0)/(10^3))*(10^-3))</f>
        <v/>
      </c>
      <c r="AO58" s="190" t="str">
        <f>IF(O58="","",
O58*(VLOOKUP($F58,#REF!,COLUMN(#REF!)-COLUMN(#REF!)+1,0)/(10^3))*(10^-3))</f>
        <v/>
      </c>
      <c r="AP58" s="190" t="str">
        <f>IF(P58="","",
P58*(VLOOKUP($F58,#REF!,COLUMN(#REF!)-COLUMN(#REF!)+1,0)/(10^3))*(10^-3))</f>
        <v/>
      </c>
      <c r="AQ58" s="190" t="str">
        <f>IF(Q58="","",
Q58*(VLOOKUP($F58,#REF!,COLUMN(#REF!)-COLUMN(#REF!)+1,0)/(10^3))*(10^-3))</f>
        <v/>
      </c>
      <c r="AR58" s="190" t="str">
        <f>IF(R58="","",
R58*(VLOOKUP($F58,#REF!,COLUMN(#REF!)-COLUMN(#REF!)+1,0)/(10^3))*(10^-3))</f>
        <v/>
      </c>
      <c r="AS58" s="190" t="str">
        <f>IF(S58="","",
S58*(VLOOKUP($F58,#REF!,COLUMN(#REF!)-COLUMN(#REF!)+1,0)/(10^3))*(10^-3))</f>
        <v/>
      </c>
      <c r="AT58" s="190" t="str">
        <f>IF(T58="","",
T58*(VLOOKUP($F58,#REF!,COLUMN(#REF!)-COLUMN(#REF!)+1,0)/(10^3))*(10^-3))</f>
        <v/>
      </c>
      <c r="AU58" s="193">
        <f t="shared" si="11"/>
        <v>0</v>
      </c>
      <c r="AV58" s="190" t="str">
        <f>IF(I58="","",
I58*(VLOOKUP($F58,#REF!,COLUMN(#REF!)-COLUMN(#REF!)+1,0)/(10^3))*(10^-3))</f>
        <v/>
      </c>
      <c r="AW58" s="190" t="str">
        <f>IF(J58="","",
J58*(VLOOKUP($F58,#REF!,COLUMN(#REF!)-COLUMN(#REF!)+1,0)/(10^3))*(10^-3))</f>
        <v/>
      </c>
      <c r="AX58" s="190" t="str">
        <f>IF(K58="","",
K58*(VLOOKUP($F58,#REF!,COLUMN(#REF!)-COLUMN(#REF!)+1,0)/(10^3))*(10^-3))</f>
        <v/>
      </c>
      <c r="AY58" s="190" t="str">
        <f>IF(L58="","",
L58*(VLOOKUP($F58,#REF!,COLUMN(#REF!)-COLUMN(#REF!)+1,0)/(10^3))*(10^-3))</f>
        <v/>
      </c>
      <c r="AZ58" s="190" t="str">
        <f>IF(M58="","",
M58*(VLOOKUP($F58,#REF!,COLUMN(#REF!)-COLUMN(#REF!)+1,0)/(10^3))*(10^-3))</f>
        <v/>
      </c>
      <c r="BA58" s="190" t="str">
        <f>IF(N58="","",
N58*(VLOOKUP($F58,#REF!,COLUMN(#REF!)-COLUMN(#REF!)+1,0)/(10^3))*(10^-3))</f>
        <v/>
      </c>
      <c r="BB58" s="190" t="str">
        <f>IF(O58="","",
O58*(VLOOKUP($F58,#REF!,COLUMN(#REF!)-COLUMN(#REF!)+1,0)/(10^3))*(10^-3))</f>
        <v/>
      </c>
      <c r="BC58" s="190" t="str">
        <f>IF(P58="","",
P58*(VLOOKUP($F58,#REF!,COLUMN(#REF!)-COLUMN(#REF!)+1,0)/(10^3))*(10^-3))</f>
        <v/>
      </c>
      <c r="BD58" s="190" t="str">
        <f>IF(Q58="","",
Q58*(VLOOKUP($F58,#REF!,COLUMN(#REF!)-COLUMN(#REF!)+1,0)/(10^3))*(10^-3))</f>
        <v/>
      </c>
      <c r="BE58" s="190" t="str">
        <f>IF(R58="","",
R58*(VLOOKUP($F58,#REF!,COLUMN(#REF!)-COLUMN(#REF!)+1,0)/(10^3))*(10^-3))</f>
        <v/>
      </c>
      <c r="BF58" s="190" t="str">
        <f>IF(S58="","",
S58*(VLOOKUP($F58,#REF!,COLUMN(#REF!)-COLUMN(#REF!)+1,0)/(10^3))*(10^-3))</f>
        <v/>
      </c>
      <c r="BG58" s="190" t="str">
        <f>IF(T58="","",
T58*(VLOOKUP($F58,#REF!,COLUMN(#REF!)-COLUMN(#REF!)+1,0)/(10^3))*(10^-3))</f>
        <v/>
      </c>
      <c r="BH58" s="193">
        <f t="shared" si="12"/>
        <v>0</v>
      </c>
    </row>
    <row r="59" spans="2:60" x14ac:dyDescent="0.3">
      <c r="B59" s="743"/>
      <c r="C59" s="721"/>
      <c r="D59" s="722"/>
      <c r="E59" s="116"/>
      <c r="F59" s="117"/>
      <c r="G59" s="131"/>
      <c r="H59" s="194" t="str">
        <f>IF($F59="","",
VLOOKUP($F59,#REF!,2,0))</f>
        <v/>
      </c>
      <c r="I59" s="118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20"/>
      <c r="U59" s="195">
        <f t="shared" si="0"/>
        <v>0</v>
      </c>
      <c r="V59" s="196" t="str">
        <f>IF(I59="","",
I59*(VLOOKUP($F59,#REF!,COLUMN(#REF!)-COLUMN(#REF!)+1,0)/(10^3)))</f>
        <v/>
      </c>
      <c r="W59" s="196" t="str">
        <f>IF(J59="","",
J59*(VLOOKUP($F59,#REF!,COLUMN(#REF!)-COLUMN(#REF!)+1,0)/(10^3)))</f>
        <v/>
      </c>
      <c r="X59" s="196" t="str">
        <f>IF(K59="","",
K59*(VLOOKUP($F59,#REF!,COLUMN(#REF!)-COLUMN(#REF!)+1,0)/(10^3)))</f>
        <v/>
      </c>
      <c r="Y59" s="196" t="str">
        <f>IF(L59="","",
L59*(VLOOKUP($F59,#REF!,COLUMN(#REF!)-COLUMN(#REF!)+1,0)/(10^3)))</f>
        <v/>
      </c>
      <c r="Z59" s="196" t="str">
        <f>IF(M59="","",
M59*(VLOOKUP($F59,#REF!,COLUMN(#REF!)-COLUMN(#REF!)+1,0)/(10^3)))</f>
        <v/>
      </c>
      <c r="AA59" s="196" t="str">
        <f>IF(N59="","",
N59*(VLOOKUP($F59,#REF!,COLUMN(#REF!)-COLUMN(#REF!)+1,0)/(10^3)))</f>
        <v/>
      </c>
      <c r="AB59" s="196" t="str">
        <f>IF(O59="","",
O59*(VLOOKUP($F59,#REF!,COLUMN(#REF!)-COLUMN(#REF!)+1,0)/(10^3)))</f>
        <v/>
      </c>
      <c r="AC59" s="196" t="str">
        <f>IF(P59="","",
P59*(VLOOKUP($F59,#REF!,COLUMN(#REF!)-COLUMN(#REF!)+1,0)/(10^3)))</f>
        <v/>
      </c>
      <c r="AD59" s="196" t="str">
        <f>IF(Q59="","",
Q59*(VLOOKUP($F59,#REF!,COLUMN(#REF!)-COLUMN(#REF!)+1,0)/(10^3)))</f>
        <v/>
      </c>
      <c r="AE59" s="196" t="str">
        <f>IF(R59="","",
R59*(VLOOKUP($F59,#REF!,COLUMN(#REF!)-COLUMN(#REF!)+1,0)/(10^3)))</f>
        <v/>
      </c>
      <c r="AF59" s="196" t="str">
        <f>IF(S59="","",
S59*(VLOOKUP($F59,#REF!,COLUMN(#REF!)-COLUMN(#REF!)+1,0)/(10^3)))</f>
        <v/>
      </c>
      <c r="AG59" s="196" t="str">
        <f>IF(T59="","",
T59*(VLOOKUP($F59,#REF!,COLUMN(#REF!)-COLUMN(#REF!)+1,0)/(10^3)))</f>
        <v/>
      </c>
      <c r="AH59" s="199">
        <f t="shared" si="10"/>
        <v>0</v>
      </c>
      <c r="AI59" s="190" t="str">
        <f>IF(I59="","",
I59*(VLOOKUP($F59,#REF!,COLUMN(#REF!)-COLUMN(#REF!)+1,0)/(10^3))*(10^-3))</f>
        <v/>
      </c>
      <c r="AJ59" s="190" t="str">
        <f>IF(J59="","",
J59*(VLOOKUP($F59,#REF!,COLUMN(#REF!)-COLUMN(#REF!)+1,0)/(10^3))*(10^-3))</f>
        <v/>
      </c>
      <c r="AK59" s="190" t="str">
        <f>IF(K59="","",
K59*(VLOOKUP($F59,#REF!,COLUMN(#REF!)-COLUMN(#REF!)+1,0)/(10^3))*(10^-3))</f>
        <v/>
      </c>
      <c r="AL59" s="190" t="str">
        <f>IF(L59="","",
L59*(VLOOKUP($F59,#REF!,COLUMN(#REF!)-COLUMN(#REF!)+1,0)/(10^3))*(10^-3))</f>
        <v/>
      </c>
      <c r="AM59" s="190" t="str">
        <f>IF(M59="","",
M59*(VLOOKUP($F59,#REF!,COLUMN(#REF!)-COLUMN(#REF!)+1,0)/(10^3))*(10^-3))</f>
        <v/>
      </c>
      <c r="AN59" s="190" t="str">
        <f>IF(N59="","",
N59*(VLOOKUP($F59,#REF!,COLUMN(#REF!)-COLUMN(#REF!)+1,0)/(10^3))*(10^-3))</f>
        <v/>
      </c>
      <c r="AO59" s="190" t="str">
        <f>IF(O59="","",
O59*(VLOOKUP($F59,#REF!,COLUMN(#REF!)-COLUMN(#REF!)+1,0)/(10^3))*(10^-3))</f>
        <v/>
      </c>
      <c r="AP59" s="190" t="str">
        <f>IF(P59="","",
P59*(VLOOKUP($F59,#REF!,COLUMN(#REF!)-COLUMN(#REF!)+1,0)/(10^3))*(10^-3))</f>
        <v/>
      </c>
      <c r="AQ59" s="190" t="str">
        <f>IF(Q59="","",
Q59*(VLOOKUP($F59,#REF!,COLUMN(#REF!)-COLUMN(#REF!)+1,0)/(10^3))*(10^-3))</f>
        <v/>
      </c>
      <c r="AR59" s="190" t="str">
        <f>IF(R59="","",
R59*(VLOOKUP($F59,#REF!,COLUMN(#REF!)-COLUMN(#REF!)+1,0)/(10^3))*(10^-3))</f>
        <v/>
      </c>
      <c r="AS59" s="190" t="str">
        <f>IF(S59="","",
S59*(VLOOKUP($F59,#REF!,COLUMN(#REF!)-COLUMN(#REF!)+1,0)/(10^3))*(10^-3))</f>
        <v/>
      </c>
      <c r="AT59" s="190" t="str">
        <f>IF(T59="","",
T59*(VLOOKUP($F59,#REF!,COLUMN(#REF!)-COLUMN(#REF!)+1,0)/(10^3))*(10^-3))</f>
        <v/>
      </c>
      <c r="AU59" s="193">
        <f t="shared" si="11"/>
        <v>0</v>
      </c>
      <c r="AV59" s="190" t="str">
        <f>IF(I59="","",
I59*(VLOOKUP($F59,#REF!,COLUMN(#REF!)-COLUMN(#REF!)+1,0)/(10^3))*(10^-3))</f>
        <v/>
      </c>
      <c r="AW59" s="190" t="str">
        <f>IF(J59="","",
J59*(VLOOKUP($F59,#REF!,COLUMN(#REF!)-COLUMN(#REF!)+1,0)/(10^3))*(10^-3))</f>
        <v/>
      </c>
      <c r="AX59" s="190" t="str">
        <f>IF(K59="","",
K59*(VLOOKUP($F59,#REF!,COLUMN(#REF!)-COLUMN(#REF!)+1,0)/(10^3))*(10^-3))</f>
        <v/>
      </c>
      <c r="AY59" s="190" t="str">
        <f>IF(L59="","",
L59*(VLOOKUP($F59,#REF!,COLUMN(#REF!)-COLUMN(#REF!)+1,0)/(10^3))*(10^-3))</f>
        <v/>
      </c>
      <c r="AZ59" s="190" t="str">
        <f>IF(M59="","",
M59*(VLOOKUP($F59,#REF!,COLUMN(#REF!)-COLUMN(#REF!)+1,0)/(10^3))*(10^-3))</f>
        <v/>
      </c>
      <c r="BA59" s="190" t="str">
        <f>IF(N59="","",
N59*(VLOOKUP($F59,#REF!,COLUMN(#REF!)-COLUMN(#REF!)+1,0)/(10^3))*(10^-3))</f>
        <v/>
      </c>
      <c r="BB59" s="190" t="str">
        <f>IF(O59="","",
O59*(VLOOKUP($F59,#REF!,COLUMN(#REF!)-COLUMN(#REF!)+1,0)/(10^3))*(10^-3))</f>
        <v/>
      </c>
      <c r="BC59" s="190" t="str">
        <f>IF(P59="","",
P59*(VLOOKUP($F59,#REF!,COLUMN(#REF!)-COLUMN(#REF!)+1,0)/(10^3))*(10^-3))</f>
        <v/>
      </c>
      <c r="BD59" s="190" t="str">
        <f>IF(Q59="","",
Q59*(VLOOKUP($F59,#REF!,COLUMN(#REF!)-COLUMN(#REF!)+1,0)/(10^3))*(10^-3))</f>
        <v/>
      </c>
      <c r="BE59" s="190" t="str">
        <f>IF(R59="","",
R59*(VLOOKUP($F59,#REF!,COLUMN(#REF!)-COLUMN(#REF!)+1,0)/(10^3))*(10^-3))</f>
        <v/>
      </c>
      <c r="BF59" s="190" t="str">
        <f>IF(S59="","",
S59*(VLOOKUP($F59,#REF!,COLUMN(#REF!)-COLUMN(#REF!)+1,0)/(10^3))*(10^-3))</f>
        <v/>
      </c>
      <c r="BG59" s="190" t="str">
        <f>IF(T59="","",
T59*(VLOOKUP($F59,#REF!,COLUMN(#REF!)-COLUMN(#REF!)+1,0)/(10^3))*(10^-3))</f>
        <v/>
      </c>
      <c r="BH59" s="193">
        <f t="shared" si="12"/>
        <v>0</v>
      </c>
    </row>
    <row r="60" spans="2:60" x14ac:dyDescent="0.3">
      <c r="B60" s="743"/>
      <c r="C60" s="721"/>
      <c r="D60" s="722"/>
      <c r="E60" s="116"/>
      <c r="F60" s="117"/>
      <c r="G60" s="131"/>
      <c r="H60" s="194" t="str">
        <f>IF($F60="","",
VLOOKUP($F60,#REF!,2,0))</f>
        <v/>
      </c>
      <c r="I60" s="118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0"/>
      <c r="U60" s="195">
        <f t="shared" si="0"/>
        <v>0</v>
      </c>
      <c r="V60" s="196" t="str">
        <f>IF(I60="","",
I60*(VLOOKUP($F60,#REF!,COLUMN(#REF!)-COLUMN(#REF!)+1,0)/(10^3)))</f>
        <v/>
      </c>
      <c r="W60" s="196" t="str">
        <f>IF(J60="","",
J60*(VLOOKUP($F60,#REF!,COLUMN(#REF!)-COLUMN(#REF!)+1,0)/(10^3)))</f>
        <v/>
      </c>
      <c r="X60" s="196" t="str">
        <f>IF(K60="","",
K60*(VLOOKUP($F60,#REF!,COLUMN(#REF!)-COLUMN(#REF!)+1,0)/(10^3)))</f>
        <v/>
      </c>
      <c r="Y60" s="196" t="str">
        <f>IF(L60="","",
L60*(VLOOKUP($F60,#REF!,COLUMN(#REF!)-COLUMN(#REF!)+1,0)/(10^3)))</f>
        <v/>
      </c>
      <c r="Z60" s="196" t="str">
        <f>IF(M60="","",
M60*(VLOOKUP($F60,#REF!,COLUMN(#REF!)-COLUMN(#REF!)+1,0)/(10^3)))</f>
        <v/>
      </c>
      <c r="AA60" s="196" t="str">
        <f>IF(N60="","",
N60*(VLOOKUP($F60,#REF!,COLUMN(#REF!)-COLUMN(#REF!)+1,0)/(10^3)))</f>
        <v/>
      </c>
      <c r="AB60" s="196" t="str">
        <f>IF(O60="","",
O60*(VLOOKUP($F60,#REF!,COLUMN(#REF!)-COLUMN(#REF!)+1,0)/(10^3)))</f>
        <v/>
      </c>
      <c r="AC60" s="196" t="str">
        <f>IF(P60="","",
P60*(VLOOKUP($F60,#REF!,COLUMN(#REF!)-COLUMN(#REF!)+1,0)/(10^3)))</f>
        <v/>
      </c>
      <c r="AD60" s="196" t="str">
        <f>IF(Q60="","",
Q60*(VLOOKUP($F60,#REF!,COLUMN(#REF!)-COLUMN(#REF!)+1,0)/(10^3)))</f>
        <v/>
      </c>
      <c r="AE60" s="196" t="str">
        <f>IF(R60="","",
R60*(VLOOKUP($F60,#REF!,COLUMN(#REF!)-COLUMN(#REF!)+1,0)/(10^3)))</f>
        <v/>
      </c>
      <c r="AF60" s="196" t="str">
        <f>IF(S60="","",
S60*(VLOOKUP($F60,#REF!,COLUMN(#REF!)-COLUMN(#REF!)+1,0)/(10^3)))</f>
        <v/>
      </c>
      <c r="AG60" s="196" t="str">
        <f>IF(T60="","",
T60*(VLOOKUP($F60,#REF!,COLUMN(#REF!)-COLUMN(#REF!)+1,0)/(10^3)))</f>
        <v/>
      </c>
      <c r="AH60" s="199">
        <f t="shared" si="10"/>
        <v>0</v>
      </c>
      <c r="AI60" s="190" t="str">
        <f>IF(I60="","",
I60*(VLOOKUP($F60,#REF!,COLUMN(#REF!)-COLUMN(#REF!)+1,0)/(10^3))*(10^-3))</f>
        <v/>
      </c>
      <c r="AJ60" s="190" t="str">
        <f>IF(J60="","",
J60*(VLOOKUP($F60,#REF!,COLUMN(#REF!)-COLUMN(#REF!)+1,0)/(10^3))*(10^-3))</f>
        <v/>
      </c>
      <c r="AK60" s="190" t="str">
        <f>IF(K60="","",
K60*(VLOOKUP($F60,#REF!,COLUMN(#REF!)-COLUMN(#REF!)+1,0)/(10^3))*(10^-3))</f>
        <v/>
      </c>
      <c r="AL60" s="190" t="str">
        <f>IF(L60="","",
L60*(VLOOKUP($F60,#REF!,COLUMN(#REF!)-COLUMN(#REF!)+1,0)/(10^3))*(10^-3))</f>
        <v/>
      </c>
      <c r="AM60" s="190" t="str">
        <f>IF(M60="","",
M60*(VLOOKUP($F60,#REF!,COLUMN(#REF!)-COLUMN(#REF!)+1,0)/(10^3))*(10^-3))</f>
        <v/>
      </c>
      <c r="AN60" s="190" t="str">
        <f>IF(N60="","",
N60*(VLOOKUP($F60,#REF!,COLUMN(#REF!)-COLUMN(#REF!)+1,0)/(10^3))*(10^-3))</f>
        <v/>
      </c>
      <c r="AO60" s="190" t="str">
        <f>IF(O60="","",
O60*(VLOOKUP($F60,#REF!,COLUMN(#REF!)-COLUMN(#REF!)+1,0)/(10^3))*(10^-3))</f>
        <v/>
      </c>
      <c r="AP60" s="190" t="str">
        <f>IF(P60="","",
P60*(VLOOKUP($F60,#REF!,COLUMN(#REF!)-COLUMN(#REF!)+1,0)/(10^3))*(10^-3))</f>
        <v/>
      </c>
      <c r="AQ60" s="190" t="str">
        <f>IF(Q60="","",
Q60*(VLOOKUP($F60,#REF!,COLUMN(#REF!)-COLUMN(#REF!)+1,0)/(10^3))*(10^-3))</f>
        <v/>
      </c>
      <c r="AR60" s="190" t="str">
        <f>IF(R60="","",
R60*(VLOOKUP($F60,#REF!,COLUMN(#REF!)-COLUMN(#REF!)+1,0)/(10^3))*(10^-3))</f>
        <v/>
      </c>
      <c r="AS60" s="190" t="str">
        <f>IF(S60="","",
S60*(VLOOKUP($F60,#REF!,COLUMN(#REF!)-COLUMN(#REF!)+1,0)/(10^3))*(10^-3))</f>
        <v/>
      </c>
      <c r="AT60" s="190" t="str">
        <f>IF(T60="","",
T60*(VLOOKUP($F60,#REF!,COLUMN(#REF!)-COLUMN(#REF!)+1,0)/(10^3))*(10^-3))</f>
        <v/>
      </c>
      <c r="AU60" s="193">
        <f t="shared" si="11"/>
        <v>0</v>
      </c>
      <c r="AV60" s="190" t="str">
        <f>IF(I60="","",
I60*(VLOOKUP($F60,#REF!,COLUMN(#REF!)-COLUMN(#REF!)+1,0)/(10^3))*(10^-3))</f>
        <v/>
      </c>
      <c r="AW60" s="190" t="str">
        <f>IF(J60="","",
J60*(VLOOKUP($F60,#REF!,COLUMN(#REF!)-COLUMN(#REF!)+1,0)/(10^3))*(10^-3))</f>
        <v/>
      </c>
      <c r="AX60" s="190" t="str">
        <f>IF(K60="","",
K60*(VLOOKUP($F60,#REF!,COLUMN(#REF!)-COLUMN(#REF!)+1,0)/(10^3))*(10^-3))</f>
        <v/>
      </c>
      <c r="AY60" s="190" t="str">
        <f>IF(L60="","",
L60*(VLOOKUP($F60,#REF!,COLUMN(#REF!)-COLUMN(#REF!)+1,0)/(10^3))*(10^-3))</f>
        <v/>
      </c>
      <c r="AZ60" s="190" t="str">
        <f>IF(M60="","",
M60*(VLOOKUP($F60,#REF!,COLUMN(#REF!)-COLUMN(#REF!)+1,0)/(10^3))*(10^-3))</f>
        <v/>
      </c>
      <c r="BA60" s="190" t="str">
        <f>IF(N60="","",
N60*(VLOOKUP($F60,#REF!,COLUMN(#REF!)-COLUMN(#REF!)+1,0)/(10^3))*(10^-3))</f>
        <v/>
      </c>
      <c r="BB60" s="190" t="str">
        <f>IF(O60="","",
O60*(VLOOKUP($F60,#REF!,COLUMN(#REF!)-COLUMN(#REF!)+1,0)/(10^3))*(10^-3))</f>
        <v/>
      </c>
      <c r="BC60" s="190" t="str">
        <f>IF(P60="","",
P60*(VLOOKUP($F60,#REF!,COLUMN(#REF!)-COLUMN(#REF!)+1,0)/(10^3))*(10^-3))</f>
        <v/>
      </c>
      <c r="BD60" s="190" t="str">
        <f>IF(Q60="","",
Q60*(VLOOKUP($F60,#REF!,COLUMN(#REF!)-COLUMN(#REF!)+1,0)/(10^3))*(10^-3))</f>
        <v/>
      </c>
      <c r="BE60" s="190" t="str">
        <f>IF(R60="","",
R60*(VLOOKUP($F60,#REF!,COLUMN(#REF!)-COLUMN(#REF!)+1,0)/(10^3))*(10^-3))</f>
        <v/>
      </c>
      <c r="BF60" s="190" t="str">
        <f>IF(S60="","",
S60*(VLOOKUP($F60,#REF!,COLUMN(#REF!)-COLUMN(#REF!)+1,0)/(10^3))*(10^-3))</f>
        <v/>
      </c>
      <c r="BG60" s="190" t="str">
        <f>IF(T60="","",
T60*(VLOOKUP($F60,#REF!,COLUMN(#REF!)-COLUMN(#REF!)+1,0)/(10^3))*(10^-3))</f>
        <v/>
      </c>
      <c r="BH60" s="193">
        <f t="shared" si="12"/>
        <v>0</v>
      </c>
    </row>
    <row r="61" spans="2:60" x14ac:dyDescent="0.3">
      <c r="B61" s="743"/>
      <c r="C61" s="721"/>
      <c r="D61" s="722"/>
      <c r="E61" s="116"/>
      <c r="F61" s="117"/>
      <c r="G61" s="131"/>
      <c r="H61" s="194" t="str">
        <f>IF($F61="","",
VLOOKUP($F61,#REF!,2,0))</f>
        <v/>
      </c>
      <c r="I61" s="118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20"/>
      <c r="U61" s="195">
        <f t="shared" si="0"/>
        <v>0</v>
      </c>
      <c r="V61" s="196" t="str">
        <f>IF(I61="","",
I61*(VLOOKUP($F61,#REF!,COLUMN(#REF!)-COLUMN(#REF!)+1,0)/(10^3)))</f>
        <v/>
      </c>
      <c r="W61" s="196" t="str">
        <f>IF(J61="","",
J61*(VLOOKUP($F61,#REF!,COLUMN(#REF!)-COLUMN(#REF!)+1,0)/(10^3)))</f>
        <v/>
      </c>
      <c r="X61" s="196" t="str">
        <f>IF(K61="","",
K61*(VLOOKUP($F61,#REF!,COLUMN(#REF!)-COLUMN(#REF!)+1,0)/(10^3)))</f>
        <v/>
      </c>
      <c r="Y61" s="196" t="str">
        <f>IF(L61="","",
L61*(VLOOKUP($F61,#REF!,COLUMN(#REF!)-COLUMN(#REF!)+1,0)/(10^3)))</f>
        <v/>
      </c>
      <c r="Z61" s="196" t="str">
        <f>IF(M61="","",
M61*(VLOOKUP($F61,#REF!,COLUMN(#REF!)-COLUMN(#REF!)+1,0)/(10^3)))</f>
        <v/>
      </c>
      <c r="AA61" s="196" t="str">
        <f>IF(N61="","",
N61*(VLOOKUP($F61,#REF!,COLUMN(#REF!)-COLUMN(#REF!)+1,0)/(10^3)))</f>
        <v/>
      </c>
      <c r="AB61" s="196" t="str">
        <f>IF(O61="","",
O61*(VLOOKUP($F61,#REF!,COLUMN(#REF!)-COLUMN(#REF!)+1,0)/(10^3)))</f>
        <v/>
      </c>
      <c r="AC61" s="196" t="str">
        <f>IF(P61="","",
P61*(VLOOKUP($F61,#REF!,COLUMN(#REF!)-COLUMN(#REF!)+1,0)/(10^3)))</f>
        <v/>
      </c>
      <c r="AD61" s="196" t="str">
        <f>IF(Q61="","",
Q61*(VLOOKUP($F61,#REF!,COLUMN(#REF!)-COLUMN(#REF!)+1,0)/(10^3)))</f>
        <v/>
      </c>
      <c r="AE61" s="196" t="str">
        <f>IF(R61="","",
R61*(VLOOKUP($F61,#REF!,COLUMN(#REF!)-COLUMN(#REF!)+1,0)/(10^3)))</f>
        <v/>
      </c>
      <c r="AF61" s="196" t="str">
        <f>IF(S61="","",
S61*(VLOOKUP($F61,#REF!,COLUMN(#REF!)-COLUMN(#REF!)+1,0)/(10^3)))</f>
        <v/>
      </c>
      <c r="AG61" s="196" t="str">
        <f>IF(T61="","",
T61*(VLOOKUP($F61,#REF!,COLUMN(#REF!)-COLUMN(#REF!)+1,0)/(10^3)))</f>
        <v/>
      </c>
      <c r="AH61" s="199">
        <f t="shared" si="10"/>
        <v>0</v>
      </c>
      <c r="AI61" s="190" t="str">
        <f>IF(I61="","",
I61*(VLOOKUP($F61,#REF!,COLUMN(#REF!)-COLUMN(#REF!)+1,0)/(10^3))*(10^-3))</f>
        <v/>
      </c>
      <c r="AJ61" s="190" t="str">
        <f>IF(J61="","",
J61*(VLOOKUP($F61,#REF!,COLUMN(#REF!)-COLUMN(#REF!)+1,0)/(10^3))*(10^-3))</f>
        <v/>
      </c>
      <c r="AK61" s="190" t="str">
        <f>IF(K61="","",
K61*(VLOOKUP($F61,#REF!,COLUMN(#REF!)-COLUMN(#REF!)+1,0)/(10^3))*(10^-3))</f>
        <v/>
      </c>
      <c r="AL61" s="190" t="str">
        <f>IF(L61="","",
L61*(VLOOKUP($F61,#REF!,COLUMN(#REF!)-COLUMN(#REF!)+1,0)/(10^3))*(10^-3))</f>
        <v/>
      </c>
      <c r="AM61" s="190" t="str">
        <f>IF(M61="","",
M61*(VLOOKUP($F61,#REF!,COLUMN(#REF!)-COLUMN(#REF!)+1,0)/(10^3))*(10^-3))</f>
        <v/>
      </c>
      <c r="AN61" s="190" t="str">
        <f>IF(N61="","",
N61*(VLOOKUP($F61,#REF!,COLUMN(#REF!)-COLUMN(#REF!)+1,0)/(10^3))*(10^-3))</f>
        <v/>
      </c>
      <c r="AO61" s="190" t="str">
        <f>IF(O61="","",
O61*(VLOOKUP($F61,#REF!,COLUMN(#REF!)-COLUMN(#REF!)+1,0)/(10^3))*(10^-3))</f>
        <v/>
      </c>
      <c r="AP61" s="190" t="str">
        <f>IF(P61="","",
P61*(VLOOKUP($F61,#REF!,COLUMN(#REF!)-COLUMN(#REF!)+1,0)/(10^3))*(10^-3))</f>
        <v/>
      </c>
      <c r="AQ61" s="190" t="str">
        <f>IF(Q61="","",
Q61*(VLOOKUP($F61,#REF!,COLUMN(#REF!)-COLUMN(#REF!)+1,0)/(10^3))*(10^-3))</f>
        <v/>
      </c>
      <c r="AR61" s="190" t="str">
        <f>IF(R61="","",
R61*(VLOOKUP($F61,#REF!,COLUMN(#REF!)-COLUMN(#REF!)+1,0)/(10^3))*(10^-3))</f>
        <v/>
      </c>
      <c r="AS61" s="190" t="str">
        <f>IF(S61="","",
S61*(VLOOKUP($F61,#REF!,COLUMN(#REF!)-COLUMN(#REF!)+1,0)/(10^3))*(10^-3))</f>
        <v/>
      </c>
      <c r="AT61" s="190" t="str">
        <f>IF(T61="","",
T61*(VLOOKUP($F61,#REF!,COLUMN(#REF!)-COLUMN(#REF!)+1,0)/(10^3))*(10^-3))</f>
        <v/>
      </c>
      <c r="AU61" s="193">
        <f t="shared" si="11"/>
        <v>0</v>
      </c>
      <c r="AV61" s="190" t="str">
        <f>IF(I61="","",
I61*(VLOOKUP($F61,#REF!,COLUMN(#REF!)-COLUMN(#REF!)+1,0)/(10^3))*(10^-3))</f>
        <v/>
      </c>
      <c r="AW61" s="190" t="str">
        <f>IF(J61="","",
J61*(VLOOKUP($F61,#REF!,COLUMN(#REF!)-COLUMN(#REF!)+1,0)/(10^3))*(10^-3))</f>
        <v/>
      </c>
      <c r="AX61" s="190" t="str">
        <f>IF(K61="","",
K61*(VLOOKUP($F61,#REF!,COLUMN(#REF!)-COLUMN(#REF!)+1,0)/(10^3))*(10^-3))</f>
        <v/>
      </c>
      <c r="AY61" s="190" t="str">
        <f>IF(L61="","",
L61*(VLOOKUP($F61,#REF!,COLUMN(#REF!)-COLUMN(#REF!)+1,0)/(10^3))*(10^-3))</f>
        <v/>
      </c>
      <c r="AZ61" s="190" t="str">
        <f>IF(M61="","",
M61*(VLOOKUP($F61,#REF!,COLUMN(#REF!)-COLUMN(#REF!)+1,0)/(10^3))*(10^-3))</f>
        <v/>
      </c>
      <c r="BA61" s="190" t="str">
        <f>IF(N61="","",
N61*(VLOOKUP($F61,#REF!,COLUMN(#REF!)-COLUMN(#REF!)+1,0)/(10^3))*(10^-3))</f>
        <v/>
      </c>
      <c r="BB61" s="190" t="str">
        <f>IF(O61="","",
O61*(VLOOKUP($F61,#REF!,COLUMN(#REF!)-COLUMN(#REF!)+1,0)/(10^3))*(10^-3))</f>
        <v/>
      </c>
      <c r="BC61" s="190" t="str">
        <f>IF(P61="","",
P61*(VLOOKUP($F61,#REF!,COLUMN(#REF!)-COLUMN(#REF!)+1,0)/(10^3))*(10^-3))</f>
        <v/>
      </c>
      <c r="BD61" s="190" t="str">
        <f>IF(Q61="","",
Q61*(VLOOKUP($F61,#REF!,COLUMN(#REF!)-COLUMN(#REF!)+1,0)/(10^3))*(10^-3))</f>
        <v/>
      </c>
      <c r="BE61" s="190" t="str">
        <f>IF(R61="","",
R61*(VLOOKUP($F61,#REF!,COLUMN(#REF!)-COLUMN(#REF!)+1,0)/(10^3))*(10^-3))</f>
        <v/>
      </c>
      <c r="BF61" s="190" t="str">
        <f>IF(S61="","",
S61*(VLOOKUP($F61,#REF!,COLUMN(#REF!)-COLUMN(#REF!)+1,0)/(10^3))*(10^-3))</f>
        <v/>
      </c>
      <c r="BG61" s="190" t="str">
        <f>IF(T61="","",
T61*(VLOOKUP($F61,#REF!,COLUMN(#REF!)-COLUMN(#REF!)+1,0)/(10^3))*(10^-3))</f>
        <v/>
      </c>
      <c r="BH61" s="193">
        <f t="shared" si="12"/>
        <v>0</v>
      </c>
    </row>
    <row r="62" spans="2:60" x14ac:dyDescent="0.3">
      <c r="B62" s="743"/>
      <c r="C62" s="721"/>
      <c r="D62" s="722"/>
      <c r="E62" s="116"/>
      <c r="F62" s="117"/>
      <c r="G62" s="131"/>
      <c r="H62" s="194" t="str">
        <f>IF($F62="","",
VLOOKUP($F62,#REF!,2,0))</f>
        <v/>
      </c>
      <c r="I62" s="118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20"/>
      <c r="U62" s="195">
        <f t="shared" si="0"/>
        <v>0</v>
      </c>
      <c r="V62" s="196" t="str">
        <f>IF(I62="","",
I62*(VLOOKUP($F62,#REF!,COLUMN(#REF!)-COLUMN(#REF!)+1,0)/(10^3)))</f>
        <v/>
      </c>
      <c r="W62" s="196" t="str">
        <f>IF(J62="","",
J62*(VLOOKUP($F62,#REF!,COLUMN(#REF!)-COLUMN(#REF!)+1,0)/(10^3)))</f>
        <v/>
      </c>
      <c r="X62" s="196" t="str">
        <f>IF(K62="","",
K62*(VLOOKUP($F62,#REF!,COLUMN(#REF!)-COLUMN(#REF!)+1,0)/(10^3)))</f>
        <v/>
      </c>
      <c r="Y62" s="196" t="str">
        <f>IF(L62="","",
L62*(VLOOKUP($F62,#REF!,COLUMN(#REF!)-COLUMN(#REF!)+1,0)/(10^3)))</f>
        <v/>
      </c>
      <c r="Z62" s="196" t="str">
        <f>IF(M62="","",
M62*(VLOOKUP($F62,#REF!,COLUMN(#REF!)-COLUMN(#REF!)+1,0)/(10^3)))</f>
        <v/>
      </c>
      <c r="AA62" s="196" t="str">
        <f>IF(N62="","",
N62*(VLOOKUP($F62,#REF!,COLUMN(#REF!)-COLUMN(#REF!)+1,0)/(10^3)))</f>
        <v/>
      </c>
      <c r="AB62" s="196" t="str">
        <f>IF(O62="","",
O62*(VLOOKUP($F62,#REF!,COLUMN(#REF!)-COLUMN(#REF!)+1,0)/(10^3)))</f>
        <v/>
      </c>
      <c r="AC62" s="196" t="str">
        <f>IF(P62="","",
P62*(VLOOKUP($F62,#REF!,COLUMN(#REF!)-COLUMN(#REF!)+1,0)/(10^3)))</f>
        <v/>
      </c>
      <c r="AD62" s="196" t="str">
        <f>IF(Q62="","",
Q62*(VLOOKUP($F62,#REF!,COLUMN(#REF!)-COLUMN(#REF!)+1,0)/(10^3)))</f>
        <v/>
      </c>
      <c r="AE62" s="196" t="str">
        <f>IF(R62="","",
R62*(VLOOKUP($F62,#REF!,COLUMN(#REF!)-COLUMN(#REF!)+1,0)/(10^3)))</f>
        <v/>
      </c>
      <c r="AF62" s="196" t="str">
        <f>IF(S62="","",
S62*(VLOOKUP($F62,#REF!,COLUMN(#REF!)-COLUMN(#REF!)+1,0)/(10^3)))</f>
        <v/>
      </c>
      <c r="AG62" s="196" t="str">
        <f>IF(T62="","",
T62*(VLOOKUP($F62,#REF!,COLUMN(#REF!)-COLUMN(#REF!)+1,0)/(10^3)))</f>
        <v/>
      </c>
      <c r="AH62" s="199">
        <f t="shared" si="10"/>
        <v>0</v>
      </c>
      <c r="AI62" s="190" t="str">
        <f>IF(I62="","",
I62*(VLOOKUP($F62,#REF!,COLUMN(#REF!)-COLUMN(#REF!)+1,0)/(10^3))*(10^-3))</f>
        <v/>
      </c>
      <c r="AJ62" s="190" t="str">
        <f>IF(J62="","",
J62*(VLOOKUP($F62,#REF!,COLUMN(#REF!)-COLUMN(#REF!)+1,0)/(10^3))*(10^-3))</f>
        <v/>
      </c>
      <c r="AK62" s="190" t="str">
        <f>IF(K62="","",
K62*(VLOOKUP($F62,#REF!,COLUMN(#REF!)-COLUMN(#REF!)+1,0)/(10^3))*(10^-3))</f>
        <v/>
      </c>
      <c r="AL62" s="190" t="str">
        <f>IF(L62="","",
L62*(VLOOKUP($F62,#REF!,COLUMN(#REF!)-COLUMN(#REF!)+1,0)/(10^3))*(10^-3))</f>
        <v/>
      </c>
      <c r="AM62" s="190" t="str">
        <f>IF(M62="","",
M62*(VLOOKUP($F62,#REF!,COLUMN(#REF!)-COLUMN(#REF!)+1,0)/(10^3))*(10^-3))</f>
        <v/>
      </c>
      <c r="AN62" s="190" t="str">
        <f>IF(N62="","",
N62*(VLOOKUP($F62,#REF!,COLUMN(#REF!)-COLUMN(#REF!)+1,0)/(10^3))*(10^-3))</f>
        <v/>
      </c>
      <c r="AO62" s="190" t="str">
        <f>IF(O62="","",
O62*(VLOOKUP($F62,#REF!,COLUMN(#REF!)-COLUMN(#REF!)+1,0)/(10^3))*(10^-3))</f>
        <v/>
      </c>
      <c r="AP62" s="190" t="str">
        <f>IF(P62="","",
P62*(VLOOKUP($F62,#REF!,COLUMN(#REF!)-COLUMN(#REF!)+1,0)/(10^3))*(10^-3))</f>
        <v/>
      </c>
      <c r="AQ62" s="190" t="str">
        <f>IF(Q62="","",
Q62*(VLOOKUP($F62,#REF!,COLUMN(#REF!)-COLUMN(#REF!)+1,0)/(10^3))*(10^-3))</f>
        <v/>
      </c>
      <c r="AR62" s="190" t="str">
        <f>IF(R62="","",
R62*(VLOOKUP($F62,#REF!,COLUMN(#REF!)-COLUMN(#REF!)+1,0)/(10^3))*(10^-3))</f>
        <v/>
      </c>
      <c r="AS62" s="190" t="str">
        <f>IF(S62="","",
S62*(VLOOKUP($F62,#REF!,COLUMN(#REF!)-COLUMN(#REF!)+1,0)/(10^3))*(10^-3))</f>
        <v/>
      </c>
      <c r="AT62" s="190" t="str">
        <f>IF(T62="","",
T62*(VLOOKUP($F62,#REF!,COLUMN(#REF!)-COLUMN(#REF!)+1,0)/(10^3))*(10^-3))</f>
        <v/>
      </c>
      <c r="AU62" s="193">
        <f t="shared" si="11"/>
        <v>0</v>
      </c>
      <c r="AV62" s="190" t="str">
        <f>IF(I62="","",
I62*(VLOOKUP($F62,#REF!,COLUMN(#REF!)-COLUMN(#REF!)+1,0)/(10^3))*(10^-3))</f>
        <v/>
      </c>
      <c r="AW62" s="190" t="str">
        <f>IF(J62="","",
J62*(VLOOKUP($F62,#REF!,COLUMN(#REF!)-COLUMN(#REF!)+1,0)/(10^3))*(10^-3))</f>
        <v/>
      </c>
      <c r="AX62" s="190" t="str">
        <f>IF(K62="","",
K62*(VLOOKUP($F62,#REF!,COLUMN(#REF!)-COLUMN(#REF!)+1,0)/(10^3))*(10^-3))</f>
        <v/>
      </c>
      <c r="AY62" s="190" t="str">
        <f>IF(L62="","",
L62*(VLOOKUP($F62,#REF!,COLUMN(#REF!)-COLUMN(#REF!)+1,0)/(10^3))*(10^-3))</f>
        <v/>
      </c>
      <c r="AZ62" s="190" t="str">
        <f>IF(M62="","",
M62*(VLOOKUP($F62,#REF!,COLUMN(#REF!)-COLUMN(#REF!)+1,0)/(10^3))*(10^-3))</f>
        <v/>
      </c>
      <c r="BA62" s="190" t="str">
        <f>IF(N62="","",
N62*(VLOOKUP($F62,#REF!,COLUMN(#REF!)-COLUMN(#REF!)+1,0)/(10^3))*(10^-3))</f>
        <v/>
      </c>
      <c r="BB62" s="190" t="str">
        <f>IF(O62="","",
O62*(VLOOKUP($F62,#REF!,COLUMN(#REF!)-COLUMN(#REF!)+1,0)/(10^3))*(10^-3))</f>
        <v/>
      </c>
      <c r="BC62" s="190" t="str">
        <f>IF(P62="","",
P62*(VLOOKUP($F62,#REF!,COLUMN(#REF!)-COLUMN(#REF!)+1,0)/(10^3))*(10^-3))</f>
        <v/>
      </c>
      <c r="BD62" s="190" t="str">
        <f>IF(Q62="","",
Q62*(VLOOKUP($F62,#REF!,COLUMN(#REF!)-COLUMN(#REF!)+1,0)/(10^3))*(10^-3))</f>
        <v/>
      </c>
      <c r="BE62" s="190" t="str">
        <f>IF(R62="","",
R62*(VLOOKUP($F62,#REF!,COLUMN(#REF!)-COLUMN(#REF!)+1,0)/(10^3))*(10^-3))</f>
        <v/>
      </c>
      <c r="BF62" s="190" t="str">
        <f>IF(S62="","",
S62*(VLOOKUP($F62,#REF!,COLUMN(#REF!)-COLUMN(#REF!)+1,0)/(10^3))*(10^-3))</f>
        <v/>
      </c>
      <c r="BG62" s="190" t="str">
        <f>IF(T62="","",
T62*(VLOOKUP($F62,#REF!,COLUMN(#REF!)-COLUMN(#REF!)+1,0)/(10^3))*(10^-3))</f>
        <v/>
      </c>
      <c r="BH62" s="193">
        <f t="shared" si="12"/>
        <v>0</v>
      </c>
    </row>
    <row r="63" spans="2:60" x14ac:dyDescent="0.3">
      <c r="B63" s="743"/>
      <c r="C63" s="758"/>
      <c r="D63" s="759"/>
      <c r="E63" s="121"/>
      <c r="F63" s="122"/>
      <c r="G63" s="132"/>
      <c r="H63" s="200" t="str">
        <f>IF($F63="","",
VLOOKUP($F63,#REF!,2,0))</f>
        <v/>
      </c>
      <c r="I63" s="123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5"/>
      <c r="U63" s="201">
        <f t="shared" si="0"/>
        <v>0</v>
      </c>
      <c r="V63" s="196" t="str">
        <f>IF(I63="","",
I63*(VLOOKUP($F63,#REF!,COLUMN(#REF!)-COLUMN(#REF!)+1,0)/(10^3)))</f>
        <v/>
      </c>
      <c r="W63" s="196" t="str">
        <f>IF(J63="","",
J63*(VLOOKUP($F63,#REF!,COLUMN(#REF!)-COLUMN(#REF!)+1,0)/(10^3)))</f>
        <v/>
      </c>
      <c r="X63" s="196" t="str">
        <f>IF(K63="","",
K63*(VLOOKUP($F63,#REF!,COLUMN(#REF!)-COLUMN(#REF!)+1,0)/(10^3)))</f>
        <v/>
      </c>
      <c r="Y63" s="196" t="str">
        <f>IF(L63="","",
L63*(VLOOKUP($F63,#REF!,COLUMN(#REF!)-COLUMN(#REF!)+1,0)/(10^3)))</f>
        <v/>
      </c>
      <c r="Z63" s="196" t="str">
        <f>IF(M63="","",
M63*(VLOOKUP($F63,#REF!,COLUMN(#REF!)-COLUMN(#REF!)+1,0)/(10^3)))</f>
        <v/>
      </c>
      <c r="AA63" s="196" t="str">
        <f>IF(N63="","",
N63*(VLOOKUP($F63,#REF!,COLUMN(#REF!)-COLUMN(#REF!)+1,0)/(10^3)))</f>
        <v/>
      </c>
      <c r="AB63" s="196" t="str">
        <f>IF(O63="","",
O63*(VLOOKUP($F63,#REF!,COLUMN(#REF!)-COLUMN(#REF!)+1,0)/(10^3)))</f>
        <v/>
      </c>
      <c r="AC63" s="196" t="str">
        <f>IF(P63="","",
P63*(VLOOKUP($F63,#REF!,COLUMN(#REF!)-COLUMN(#REF!)+1,0)/(10^3)))</f>
        <v/>
      </c>
      <c r="AD63" s="196" t="str">
        <f>IF(Q63="","",
Q63*(VLOOKUP($F63,#REF!,COLUMN(#REF!)-COLUMN(#REF!)+1,0)/(10^3)))</f>
        <v/>
      </c>
      <c r="AE63" s="196" t="str">
        <f>IF(R63="","",
R63*(VLOOKUP($F63,#REF!,COLUMN(#REF!)-COLUMN(#REF!)+1,0)/(10^3)))</f>
        <v/>
      </c>
      <c r="AF63" s="196" t="str">
        <f>IF(S63="","",
S63*(VLOOKUP($F63,#REF!,COLUMN(#REF!)-COLUMN(#REF!)+1,0)/(10^3)))</f>
        <v/>
      </c>
      <c r="AG63" s="196" t="str">
        <f>IF(T63="","",
T63*(VLOOKUP($F63,#REF!,COLUMN(#REF!)-COLUMN(#REF!)+1,0)/(10^3)))</f>
        <v/>
      </c>
      <c r="AH63" s="199">
        <f t="shared" si="10"/>
        <v>0</v>
      </c>
      <c r="AI63" s="190" t="str">
        <f>IF(I63="","",
I63*(VLOOKUP($F63,#REF!,COLUMN(#REF!)-COLUMN(#REF!)+1,0)/(10^3))*(10^-3))</f>
        <v/>
      </c>
      <c r="AJ63" s="190" t="str">
        <f>IF(J63="","",
J63*(VLOOKUP($F63,#REF!,COLUMN(#REF!)-COLUMN(#REF!)+1,0)/(10^3))*(10^-3))</f>
        <v/>
      </c>
      <c r="AK63" s="190" t="str">
        <f>IF(K63="","",
K63*(VLOOKUP($F63,#REF!,COLUMN(#REF!)-COLUMN(#REF!)+1,0)/(10^3))*(10^-3))</f>
        <v/>
      </c>
      <c r="AL63" s="190" t="str">
        <f>IF(L63="","",
L63*(VLOOKUP($F63,#REF!,COLUMN(#REF!)-COLUMN(#REF!)+1,0)/(10^3))*(10^-3))</f>
        <v/>
      </c>
      <c r="AM63" s="190" t="str">
        <f>IF(M63="","",
M63*(VLOOKUP($F63,#REF!,COLUMN(#REF!)-COLUMN(#REF!)+1,0)/(10^3))*(10^-3))</f>
        <v/>
      </c>
      <c r="AN63" s="190" t="str">
        <f>IF(N63="","",
N63*(VLOOKUP($F63,#REF!,COLUMN(#REF!)-COLUMN(#REF!)+1,0)/(10^3))*(10^-3))</f>
        <v/>
      </c>
      <c r="AO63" s="190" t="str">
        <f>IF(O63="","",
O63*(VLOOKUP($F63,#REF!,COLUMN(#REF!)-COLUMN(#REF!)+1,0)/(10^3))*(10^-3))</f>
        <v/>
      </c>
      <c r="AP63" s="190" t="str">
        <f>IF(P63="","",
P63*(VLOOKUP($F63,#REF!,COLUMN(#REF!)-COLUMN(#REF!)+1,0)/(10^3))*(10^-3))</f>
        <v/>
      </c>
      <c r="AQ63" s="190" t="str">
        <f>IF(Q63="","",
Q63*(VLOOKUP($F63,#REF!,COLUMN(#REF!)-COLUMN(#REF!)+1,0)/(10^3))*(10^-3))</f>
        <v/>
      </c>
      <c r="AR63" s="190" t="str">
        <f>IF(R63="","",
R63*(VLOOKUP($F63,#REF!,COLUMN(#REF!)-COLUMN(#REF!)+1,0)/(10^3))*(10^-3))</f>
        <v/>
      </c>
      <c r="AS63" s="190" t="str">
        <f>IF(S63="","",
S63*(VLOOKUP($F63,#REF!,COLUMN(#REF!)-COLUMN(#REF!)+1,0)/(10^3))*(10^-3))</f>
        <v/>
      </c>
      <c r="AT63" s="190" t="str">
        <f>IF(T63="","",
T63*(VLOOKUP($F63,#REF!,COLUMN(#REF!)-COLUMN(#REF!)+1,0)/(10^3))*(10^-3))</f>
        <v/>
      </c>
      <c r="AU63" s="193">
        <f t="shared" si="11"/>
        <v>0</v>
      </c>
      <c r="AV63" s="190" t="str">
        <f>IF(I63="","",
I63*(VLOOKUP($F63,#REF!,COLUMN(#REF!)-COLUMN(#REF!)+1,0)/(10^3))*(10^-3))</f>
        <v/>
      </c>
      <c r="AW63" s="190" t="str">
        <f>IF(J63="","",
J63*(VLOOKUP($F63,#REF!,COLUMN(#REF!)-COLUMN(#REF!)+1,0)/(10^3))*(10^-3))</f>
        <v/>
      </c>
      <c r="AX63" s="190" t="str">
        <f>IF(K63="","",
K63*(VLOOKUP($F63,#REF!,COLUMN(#REF!)-COLUMN(#REF!)+1,0)/(10^3))*(10^-3))</f>
        <v/>
      </c>
      <c r="AY63" s="190" t="str">
        <f>IF(L63="","",
L63*(VLOOKUP($F63,#REF!,COLUMN(#REF!)-COLUMN(#REF!)+1,0)/(10^3))*(10^-3))</f>
        <v/>
      </c>
      <c r="AZ63" s="190" t="str">
        <f>IF(M63="","",
M63*(VLOOKUP($F63,#REF!,COLUMN(#REF!)-COLUMN(#REF!)+1,0)/(10^3))*(10^-3))</f>
        <v/>
      </c>
      <c r="BA63" s="190" t="str">
        <f>IF(N63="","",
N63*(VLOOKUP($F63,#REF!,COLUMN(#REF!)-COLUMN(#REF!)+1,0)/(10^3))*(10^-3))</f>
        <v/>
      </c>
      <c r="BB63" s="190" t="str">
        <f>IF(O63="","",
O63*(VLOOKUP($F63,#REF!,COLUMN(#REF!)-COLUMN(#REF!)+1,0)/(10^3))*(10^-3))</f>
        <v/>
      </c>
      <c r="BC63" s="190" t="str">
        <f>IF(P63="","",
P63*(VLOOKUP($F63,#REF!,COLUMN(#REF!)-COLUMN(#REF!)+1,0)/(10^3))*(10^-3))</f>
        <v/>
      </c>
      <c r="BD63" s="190" t="str">
        <f>IF(Q63="","",
Q63*(VLOOKUP($F63,#REF!,COLUMN(#REF!)-COLUMN(#REF!)+1,0)/(10^3))*(10^-3))</f>
        <v/>
      </c>
      <c r="BE63" s="190" t="str">
        <f>IF(R63="","",
R63*(VLOOKUP($F63,#REF!,COLUMN(#REF!)-COLUMN(#REF!)+1,0)/(10^3))*(10^-3))</f>
        <v/>
      </c>
      <c r="BF63" s="190" t="str">
        <f>IF(S63="","",
S63*(VLOOKUP($F63,#REF!,COLUMN(#REF!)-COLUMN(#REF!)+1,0)/(10^3))*(10^-3))</f>
        <v/>
      </c>
      <c r="BG63" s="190" t="str">
        <f>IF(T63="","",
T63*(VLOOKUP($F63,#REF!,COLUMN(#REF!)-COLUMN(#REF!)+1,0)/(10^3))*(10^-3))</f>
        <v/>
      </c>
      <c r="BH63" s="193">
        <f t="shared" si="12"/>
        <v>0</v>
      </c>
    </row>
    <row r="64" spans="2:60" ht="17.25" customHeight="1" x14ac:dyDescent="0.3">
      <c r="B64" s="743"/>
      <c r="C64" s="719" t="s">
        <v>55</v>
      </c>
      <c r="D64" s="720"/>
      <c r="E64" s="126" t="s">
        <v>87</v>
      </c>
      <c r="F64" s="127" t="s">
        <v>88</v>
      </c>
      <c r="G64" s="130"/>
      <c r="H64" s="194" t="e">
        <f>IF($F64="","",
VLOOKUP($F64,#REF!,2,0))</f>
        <v>#REF!</v>
      </c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>
        <v>1000</v>
      </c>
      <c r="U64" s="205">
        <f t="shared" si="0"/>
        <v>1000</v>
      </c>
      <c r="V64" s="206" t="str">
        <f>IF(I64="","",
I64*(VLOOKUP($F64,#REF!,COLUMN(#REF!)-COLUMN(#REF!)+1,0)/(10^6)))</f>
        <v/>
      </c>
      <c r="W64" s="207" t="str">
        <f>IF(J64="","",
J64*(VLOOKUP($F64,#REF!,COLUMN(#REF!)-COLUMN(#REF!)+1,0)/(10^6)))</f>
        <v/>
      </c>
      <c r="X64" s="207" t="str">
        <f>IF(K64="","",
K64*(VLOOKUP($F64,#REF!,COLUMN(#REF!)-COLUMN(#REF!)+1,0)/(10^6)))</f>
        <v/>
      </c>
      <c r="Y64" s="207" t="str">
        <f>IF(L64="","",
L64*(VLOOKUP($F64,#REF!,COLUMN(#REF!)-COLUMN(#REF!)+1,0)/(10^6)))</f>
        <v/>
      </c>
      <c r="Z64" s="207" t="str">
        <f>IF(M64="","",
M64*(VLOOKUP($F64,#REF!,COLUMN(#REF!)-COLUMN(#REF!)+1,0)/(10^6)))</f>
        <v/>
      </c>
      <c r="AA64" s="207" t="str">
        <f>IF(N64="","",
N64*(VLOOKUP($F64,#REF!,COLUMN(#REF!)-COLUMN(#REF!)+1,0)/(10^6)))</f>
        <v/>
      </c>
      <c r="AB64" s="207" t="str">
        <f>IF(O64="","",
O64*(VLOOKUP($F64,#REF!,COLUMN(#REF!)-COLUMN(#REF!)+1,0)/(10^6)))</f>
        <v/>
      </c>
      <c r="AC64" s="207" t="str">
        <f>IF(P64="","",
P64*(VLOOKUP($F64,#REF!,COLUMN(#REF!)-COLUMN(#REF!)+1,0)/(10^6)))</f>
        <v/>
      </c>
      <c r="AD64" s="207" t="str">
        <f>IF(Q64="","",
Q64*(VLOOKUP($F64,#REF!,COLUMN(#REF!)-COLUMN(#REF!)+1,0)/(10^6)))</f>
        <v/>
      </c>
      <c r="AE64" s="207" t="str">
        <f>IF(R64="","",
R64*(VLOOKUP($F64,#REF!,COLUMN(#REF!)-COLUMN(#REF!)+1,0)/(10^6)))</f>
        <v/>
      </c>
      <c r="AF64" s="207" t="str">
        <f>IF(S64="","",
S64*(VLOOKUP($F64,#REF!,COLUMN(#REF!)-COLUMN(#REF!)+1,0)/(10^6)))</f>
        <v/>
      </c>
      <c r="AG64" s="208" t="e">
        <f>IF(T64="","",
T64*(VLOOKUP($F64,#REF!,COLUMN(#REF!)-COLUMN(#REF!)+1,0)/(10^6)))</f>
        <v>#REF!</v>
      </c>
      <c r="AH64" s="209" t="e">
        <f t="shared" si="10"/>
        <v>#REF!</v>
      </c>
      <c r="AI64" s="210" t="str">
        <f>IF(I64="","",
I64*(VLOOKUP($F64,#REF!,COLUMN(#REF!)-COLUMN(#REF!)+1,0)/(10^3)))</f>
        <v/>
      </c>
      <c r="AJ64" s="207" t="str">
        <f>IF(J64="","",
J64*(VLOOKUP($F64,#REF!,COLUMN(#REF!)-COLUMN(#REF!)+1,0)/(10^3)))</f>
        <v/>
      </c>
      <c r="AK64" s="207" t="str">
        <f>IF(K64="","",
K64*(VLOOKUP($F64,#REF!,COLUMN(#REF!)-COLUMN(#REF!)+1,0)/(10^3)))</f>
        <v/>
      </c>
      <c r="AL64" s="207" t="str">
        <f>IF(L64="","",
L64*(VLOOKUP($F64,#REF!,COLUMN(#REF!)-COLUMN(#REF!)+1,0)/(10^3)))</f>
        <v/>
      </c>
      <c r="AM64" s="207" t="str">
        <f>IF(M64="","",
M64*(VLOOKUP($F64,#REF!,COLUMN(#REF!)-COLUMN(#REF!)+1,0)/(10^3)))</f>
        <v/>
      </c>
      <c r="AN64" s="207" t="str">
        <f>IF(N64="","",
N64*(VLOOKUP($F64,#REF!,COLUMN(#REF!)-COLUMN(#REF!)+1,0)/(10^3)))</f>
        <v/>
      </c>
      <c r="AO64" s="207" t="str">
        <f>IF(O64="","",
O64*(VLOOKUP($F64,#REF!,COLUMN(#REF!)-COLUMN(#REF!)+1,0)/(10^3)))</f>
        <v/>
      </c>
      <c r="AP64" s="207" t="str">
        <f>IF(P64="","",
P64*(VLOOKUP($F64,#REF!,COLUMN(#REF!)-COLUMN(#REF!)+1,0)/(10^3)))</f>
        <v/>
      </c>
      <c r="AQ64" s="207" t="str">
        <f>IF(Q64="","",
Q64*(VLOOKUP($F64,#REF!,COLUMN(#REF!)-COLUMN(#REF!)+1,0)/(10^3)))</f>
        <v/>
      </c>
      <c r="AR64" s="207" t="str">
        <f>IF(R64="","",
R64*(VLOOKUP($F64,#REF!,COLUMN(#REF!)-COLUMN(#REF!)+1,0)/(10^3)))</f>
        <v/>
      </c>
      <c r="AS64" s="207" t="str">
        <f>IF(S64="","",
S64*(VLOOKUP($F64,#REF!,COLUMN(#REF!)-COLUMN(#REF!)+1,0)/(10^3)))</f>
        <v/>
      </c>
      <c r="AT64" s="208" t="e">
        <f>IF(T64="","",
T64*(VLOOKUP($F64,#REF!,COLUMN(#REF!)-COLUMN(#REF!)+1,0)/(10^3)))</f>
        <v>#REF!</v>
      </c>
      <c r="AU64" s="209" t="e">
        <f t="shared" si="11"/>
        <v>#REF!</v>
      </c>
      <c r="AV64" s="210" t="str">
        <f>IF(I64="","",
I64*(VLOOKUP($F64,#REF!,COLUMN(#REF!)-COLUMN(#REF!)+1,0)/(10^3)))</f>
        <v/>
      </c>
      <c r="AW64" s="207" t="str">
        <f>IF(J64="","",
J64*(VLOOKUP($F64,#REF!,COLUMN(#REF!)-COLUMN(#REF!)+1,0)/(10^3)))</f>
        <v/>
      </c>
      <c r="AX64" s="207" t="str">
        <f>IF(K64="","",
K64*(VLOOKUP($F64,#REF!,COLUMN(#REF!)-COLUMN(#REF!)+1,0)/(10^3)))</f>
        <v/>
      </c>
      <c r="AY64" s="207" t="str">
        <f>IF(L64="","",
L64*(VLOOKUP($F64,#REF!,COLUMN(#REF!)-COLUMN(#REF!)+1,0)/(10^3)))</f>
        <v/>
      </c>
      <c r="AZ64" s="207" t="str">
        <f>IF(M64="","",
M64*(VLOOKUP($F64,#REF!,COLUMN(#REF!)-COLUMN(#REF!)+1,0)/(10^3)))</f>
        <v/>
      </c>
      <c r="BA64" s="207" t="str">
        <f>IF(N64="","",
N64*(VLOOKUP($F64,#REF!,COLUMN(#REF!)-COLUMN(#REF!)+1,0)/(10^3)))</f>
        <v/>
      </c>
      <c r="BB64" s="207" t="str">
        <f>IF(O64="","",
O64*(VLOOKUP($F64,#REF!,COLUMN(#REF!)-COLUMN(#REF!)+1,0)/(10^3)))</f>
        <v/>
      </c>
      <c r="BC64" s="207" t="str">
        <f>IF(P64="","",
P64*(VLOOKUP($F64,#REF!,COLUMN(#REF!)-COLUMN(#REF!)+1,0)/(10^3)))</f>
        <v/>
      </c>
      <c r="BD64" s="207" t="str">
        <f>IF(Q64="","",
Q64*(VLOOKUP($F64,#REF!,COLUMN(#REF!)-COLUMN(#REF!)+1,0)/(10^3)))</f>
        <v/>
      </c>
      <c r="BE64" s="207" t="str">
        <f>IF(R64="","",
R64*(VLOOKUP($F64,#REF!,COLUMN(#REF!)-COLUMN(#REF!)+1,0)/(10^3)))</f>
        <v/>
      </c>
      <c r="BF64" s="207" t="str">
        <f>IF(S64="","",
S64*(VLOOKUP($F64,#REF!,COLUMN(#REF!)-COLUMN(#REF!)+1,0)/(10^3)))</f>
        <v/>
      </c>
      <c r="BG64" s="208" t="e">
        <f>IF(T64="","",
T64*(VLOOKUP($F64,#REF!,COLUMN(#REF!)-COLUMN(#REF!)+1,0)/(10^3)))</f>
        <v>#REF!</v>
      </c>
      <c r="BH64" s="209" t="e">
        <f t="shared" si="12"/>
        <v>#REF!</v>
      </c>
    </row>
    <row r="65" spans="2:60" ht="17.25" customHeight="1" x14ac:dyDescent="0.3">
      <c r="B65" s="743"/>
      <c r="C65" s="721"/>
      <c r="D65" s="722"/>
      <c r="E65" s="111"/>
      <c r="F65" s="112"/>
      <c r="G65" s="130"/>
      <c r="H65" s="194" t="str">
        <f>IF($F65="","",
VLOOKUP($F65,#REF!,2,0))</f>
        <v/>
      </c>
      <c r="I65" s="113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5"/>
      <c r="U65" s="189">
        <f t="shared" si="0"/>
        <v>0</v>
      </c>
      <c r="V65" s="211" t="str">
        <f>IF(I65="","",
I65*(VLOOKUP($F65,#REF!,COLUMN(#REF!)-COLUMN(#REF!)+1,0)/(10^6)))</f>
        <v/>
      </c>
      <c r="W65" s="191" t="str">
        <f>IF(J65="","",
J65*(VLOOKUP($F65,#REF!,COLUMN(#REF!)-COLUMN(#REF!)+1,0)/(10^6)))</f>
        <v/>
      </c>
      <c r="X65" s="191" t="str">
        <f>IF(K65="","",
K65*(VLOOKUP($F65,#REF!,COLUMN(#REF!)-COLUMN(#REF!)+1,0)/(10^6)))</f>
        <v/>
      </c>
      <c r="Y65" s="191" t="str">
        <f>IF(L65="","",
L65*(VLOOKUP($F65,#REF!,COLUMN(#REF!)-COLUMN(#REF!)+1,0)/(10^6)))</f>
        <v/>
      </c>
      <c r="Z65" s="191" t="str">
        <f>IF(M65="","",
M65*(VLOOKUP($F65,#REF!,COLUMN(#REF!)-COLUMN(#REF!)+1,0)/(10^6)))</f>
        <v/>
      </c>
      <c r="AA65" s="191" t="str">
        <f>IF(N65="","",
N65*(VLOOKUP($F65,#REF!,COLUMN(#REF!)-COLUMN(#REF!)+1,0)/(10^6)))</f>
        <v/>
      </c>
      <c r="AB65" s="191" t="str">
        <f>IF(O65="","",
O65*(VLOOKUP($F65,#REF!,COLUMN(#REF!)-COLUMN(#REF!)+1,0)/(10^6)))</f>
        <v/>
      </c>
      <c r="AC65" s="191" t="str">
        <f>IF(P65="","",
P65*(VLOOKUP($F65,#REF!,COLUMN(#REF!)-COLUMN(#REF!)+1,0)/(10^6)))</f>
        <v/>
      </c>
      <c r="AD65" s="191" t="str">
        <f>IF(Q65="","",
Q65*(VLOOKUP($F65,#REF!,COLUMN(#REF!)-COLUMN(#REF!)+1,0)/(10^6)))</f>
        <v/>
      </c>
      <c r="AE65" s="191" t="str">
        <f>IF(R65="","",
R65*(VLOOKUP($F65,#REF!,COLUMN(#REF!)-COLUMN(#REF!)+1,0)/(10^6)))</f>
        <v/>
      </c>
      <c r="AF65" s="191" t="str">
        <f>IF(S65="","",
S65*(VLOOKUP($F65,#REF!,COLUMN(#REF!)-COLUMN(#REF!)+1,0)/(10^6)))</f>
        <v/>
      </c>
      <c r="AG65" s="192" t="str">
        <f>IF(T65="","",
T65*(VLOOKUP($F65,#REF!,COLUMN(#REF!)-COLUMN(#REF!)+1,0)/(10^6)))</f>
        <v/>
      </c>
      <c r="AH65" s="193">
        <f t="shared" si="10"/>
        <v>0</v>
      </c>
      <c r="AI65" s="190" t="str">
        <f>IF(I65="","",
I65*(VLOOKUP($F65,#REF!,COLUMN(#REF!)-COLUMN(#REF!)+1,0)/(10^3)))</f>
        <v/>
      </c>
      <c r="AJ65" s="191" t="str">
        <f>IF(J65="","",
J65*(VLOOKUP($F65,#REF!,COLUMN(#REF!)-COLUMN(#REF!)+1,0)/(10^3)))</f>
        <v/>
      </c>
      <c r="AK65" s="191" t="str">
        <f>IF(K65="","",
K65*(VLOOKUP($F65,#REF!,COLUMN(#REF!)-COLUMN(#REF!)+1,0)/(10^3)))</f>
        <v/>
      </c>
      <c r="AL65" s="191" t="str">
        <f>IF(L65="","",
L65*(VLOOKUP($F65,#REF!,COLUMN(#REF!)-COLUMN(#REF!)+1,0)/(10^3)))</f>
        <v/>
      </c>
      <c r="AM65" s="191" t="str">
        <f>IF(M65="","",
M65*(VLOOKUP($F65,#REF!,COLUMN(#REF!)-COLUMN(#REF!)+1,0)/(10^3)))</f>
        <v/>
      </c>
      <c r="AN65" s="191" t="str">
        <f>IF(N65="","",
N65*(VLOOKUP($F65,#REF!,COLUMN(#REF!)-COLUMN(#REF!)+1,0)/(10^3)))</f>
        <v/>
      </c>
      <c r="AO65" s="191" t="str">
        <f>IF(O65="","",
O65*(VLOOKUP($F65,#REF!,COLUMN(#REF!)-COLUMN(#REF!)+1,0)/(10^3)))</f>
        <v/>
      </c>
      <c r="AP65" s="191" t="str">
        <f>IF(P65="","",
P65*(VLOOKUP($F65,#REF!,COLUMN(#REF!)-COLUMN(#REF!)+1,0)/(10^3)))</f>
        <v/>
      </c>
      <c r="AQ65" s="191" t="str">
        <f>IF(Q65="","",
Q65*(VLOOKUP($F65,#REF!,COLUMN(#REF!)-COLUMN(#REF!)+1,0)/(10^3)))</f>
        <v/>
      </c>
      <c r="AR65" s="191" t="str">
        <f>IF(R65="","",
R65*(VLOOKUP($F65,#REF!,COLUMN(#REF!)-COLUMN(#REF!)+1,0)/(10^3)))</f>
        <v/>
      </c>
      <c r="AS65" s="191" t="str">
        <f>IF(S65="","",
S65*(VLOOKUP($F65,#REF!,COLUMN(#REF!)-COLUMN(#REF!)+1,0)/(10^3)))</f>
        <v/>
      </c>
      <c r="AT65" s="192" t="str">
        <f>IF(T65="","",
T65*(VLOOKUP($F65,#REF!,COLUMN(#REF!)-COLUMN(#REF!)+1,0)/(10^3)))</f>
        <v/>
      </c>
      <c r="AU65" s="193">
        <f t="shared" si="11"/>
        <v>0</v>
      </c>
      <c r="AV65" s="190" t="str">
        <f>IF(I65="","",
I65*(VLOOKUP($F65,#REF!,COLUMN(#REF!)-COLUMN(#REF!)+1,0)/(10^3)))</f>
        <v/>
      </c>
      <c r="AW65" s="191" t="str">
        <f>IF(J65="","",
J65*(VLOOKUP($F65,#REF!,COLUMN(#REF!)-COLUMN(#REF!)+1,0)/(10^3)))</f>
        <v/>
      </c>
      <c r="AX65" s="191" t="str">
        <f>IF(K65="","",
K65*(VLOOKUP($F65,#REF!,COLUMN(#REF!)-COLUMN(#REF!)+1,0)/(10^3)))</f>
        <v/>
      </c>
      <c r="AY65" s="191" t="str">
        <f>IF(L65="","",
L65*(VLOOKUP($F65,#REF!,COLUMN(#REF!)-COLUMN(#REF!)+1,0)/(10^3)))</f>
        <v/>
      </c>
      <c r="AZ65" s="191" t="str">
        <f>IF(M65="","",
M65*(VLOOKUP($F65,#REF!,COLUMN(#REF!)-COLUMN(#REF!)+1,0)/(10^3)))</f>
        <v/>
      </c>
      <c r="BA65" s="191" t="str">
        <f>IF(N65="","",
N65*(VLOOKUP($F65,#REF!,COLUMN(#REF!)-COLUMN(#REF!)+1,0)/(10^3)))</f>
        <v/>
      </c>
      <c r="BB65" s="191" t="str">
        <f>IF(O65="","",
O65*(VLOOKUP($F65,#REF!,COLUMN(#REF!)-COLUMN(#REF!)+1,0)/(10^3)))</f>
        <v/>
      </c>
      <c r="BC65" s="191" t="str">
        <f>IF(P65="","",
P65*(VLOOKUP($F65,#REF!,COLUMN(#REF!)-COLUMN(#REF!)+1,0)/(10^3)))</f>
        <v/>
      </c>
      <c r="BD65" s="191" t="str">
        <f>IF(Q65="","",
Q65*(VLOOKUP($F65,#REF!,COLUMN(#REF!)-COLUMN(#REF!)+1,0)/(10^3)))</f>
        <v/>
      </c>
      <c r="BE65" s="191" t="str">
        <f>IF(R65="","",
R65*(VLOOKUP($F65,#REF!,COLUMN(#REF!)-COLUMN(#REF!)+1,0)/(10^3)))</f>
        <v/>
      </c>
      <c r="BF65" s="191" t="str">
        <f>IF(S65="","",
S65*(VLOOKUP($F65,#REF!,COLUMN(#REF!)-COLUMN(#REF!)+1,0)/(10^3)))</f>
        <v/>
      </c>
      <c r="BG65" s="192" t="str">
        <f>IF(T65="","",
T65*(VLOOKUP($F65,#REF!,COLUMN(#REF!)-COLUMN(#REF!)+1,0)/(10^3)))</f>
        <v/>
      </c>
      <c r="BH65" s="193">
        <f t="shared" si="12"/>
        <v>0</v>
      </c>
    </row>
    <row r="66" spans="2:60" ht="17.25" customHeight="1" x14ac:dyDescent="0.3">
      <c r="B66" s="743"/>
      <c r="C66" s="721"/>
      <c r="D66" s="722"/>
      <c r="E66" s="111"/>
      <c r="F66" s="112"/>
      <c r="G66" s="131"/>
      <c r="H66" s="194" t="str">
        <f>IF($F66="","",
VLOOKUP($F66,#REF!,2,0))</f>
        <v/>
      </c>
      <c r="I66" s="113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5"/>
      <c r="U66" s="189">
        <f t="shared" si="0"/>
        <v>0</v>
      </c>
      <c r="V66" s="211" t="str">
        <f>IF(I66="","",
I66*(VLOOKUP($F66,#REF!,COLUMN(#REF!)-COLUMN(#REF!)+1,0)/(10^6)))</f>
        <v/>
      </c>
      <c r="W66" s="191" t="str">
        <f>IF(J66="","",
J66*(VLOOKUP($F66,#REF!,COLUMN(#REF!)-COLUMN(#REF!)+1,0)/(10^6)))</f>
        <v/>
      </c>
      <c r="X66" s="191" t="str">
        <f>IF(K66="","",
K66*(VLOOKUP($F66,#REF!,COLUMN(#REF!)-COLUMN(#REF!)+1,0)/(10^6)))</f>
        <v/>
      </c>
      <c r="Y66" s="191" t="str">
        <f>IF(L66="","",
L66*(VLOOKUP($F66,#REF!,COLUMN(#REF!)-COLUMN(#REF!)+1,0)/(10^6)))</f>
        <v/>
      </c>
      <c r="Z66" s="191" t="str">
        <f>IF(M66="","",
M66*(VLOOKUP($F66,#REF!,COLUMN(#REF!)-COLUMN(#REF!)+1,0)/(10^6)))</f>
        <v/>
      </c>
      <c r="AA66" s="191" t="str">
        <f>IF(N66="","",
N66*(VLOOKUP($F66,#REF!,COLUMN(#REF!)-COLUMN(#REF!)+1,0)/(10^6)))</f>
        <v/>
      </c>
      <c r="AB66" s="191" t="str">
        <f>IF(O66="","",
O66*(VLOOKUP($F66,#REF!,COLUMN(#REF!)-COLUMN(#REF!)+1,0)/(10^6)))</f>
        <v/>
      </c>
      <c r="AC66" s="191" t="str">
        <f>IF(P66="","",
P66*(VLOOKUP($F66,#REF!,COLUMN(#REF!)-COLUMN(#REF!)+1,0)/(10^6)))</f>
        <v/>
      </c>
      <c r="AD66" s="191" t="str">
        <f>IF(Q66="","",
Q66*(VLOOKUP($F66,#REF!,COLUMN(#REF!)-COLUMN(#REF!)+1,0)/(10^6)))</f>
        <v/>
      </c>
      <c r="AE66" s="191" t="str">
        <f>IF(R66="","",
R66*(VLOOKUP($F66,#REF!,COLUMN(#REF!)-COLUMN(#REF!)+1,0)/(10^6)))</f>
        <v/>
      </c>
      <c r="AF66" s="191" t="str">
        <f>IF(S66="","",
S66*(VLOOKUP($F66,#REF!,COLUMN(#REF!)-COLUMN(#REF!)+1,0)/(10^6)))</f>
        <v/>
      </c>
      <c r="AG66" s="192" t="str">
        <f>IF(T66="","",
T66*(VLOOKUP($F66,#REF!,COLUMN(#REF!)-COLUMN(#REF!)+1,0)/(10^6)))</f>
        <v/>
      </c>
      <c r="AH66" s="193">
        <f t="shared" si="10"/>
        <v>0</v>
      </c>
      <c r="AI66" s="190" t="str">
        <f>IF(I66="","",
I66*(VLOOKUP($F66,#REF!,COLUMN(#REF!)-COLUMN(#REF!)+1,0)/(10^3)))</f>
        <v/>
      </c>
      <c r="AJ66" s="191" t="str">
        <f>IF(J66="","",
J66*(VLOOKUP($F66,#REF!,COLUMN(#REF!)-COLUMN(#REF!)+1,0)/(10^3)))</f>
        <v/>
      </c>
      <c r="AK66" s="191" t="str">
        <f>IF(K66="","",
K66*(VLOOKUP($F66,#REF!,COLUMN(#REF!)-COLUMN(#REF!)+1,0)/(10^3)))</f>
        <v/>
      </c>
      <c r="AL66" s="191" t="str">
        <f>IF(L66="","",
L66*(VLOOKUP($F66,#REF!,COLUMN(#REF!)-COLUMN(#REF!)+1,0)/(10^3)))</f>
        <v/>
      </c>
      <c r="AM66" s="191" t="str">
        <f>IF(M66="","",
M66*(VLOOKUP($F66,#REF!,COLUMN(#REF!)-COLUMN(#REF!)+1,0)/(10^3)))</f>
        <v/>
      </c>
      <c r="AN66" s="191" t="str">
        <f>IF(N66="","",
N66*(VLOOKUP($F66,#REF!,COLUMN(#REF!)-COLUMN(#REF!)+1,0)/(10^3)))</f>
        <v/>
      </c>
      <c r="AO66" s="191" t="str">
        <f>IF(O66="","",
O66*(VLOOKUP($F66,#REF!,COLUMN(#REF!)-COLUMN(#REF!)+1,0)/(10^3)))</f>
        <v/>
      </c>
      <c r="AP66" s="191" t="str">
        <f>IF(P66="","",
P66*(VLOOKUP($F66,#REF!,COLUMN(#REF!)-COLUMN(#REF!)+1,0)/(10^3)))</f>
        <v/>
      </c>
      <c r="AQ66" s="191" t="str">
        <f>IF(Q66="","",
Q66*(VLOOKUP($F66,#REF!,COLUMN(#REF!)-COLUMN(#REF!)+1,0)/(10^3)))</f>
        <v/>
      </c>
      <c r="AR66" s="191" t="str">
        <f>IF(R66="","",
R66*(VLOOKUP($F66,#REF!,COLUMN(#REF!)-COLUMN(#REF!)+1,0)/(10^3)))</f>
        <v/>
      </c>
      <c r="AS66" s="191" t="str">
        <f>IF(S66="","",
S66*(VLOOKUP($F66,#REF!,COLUMN(#REF!)-COLUMN(#REF!)+1,0)/(10^3)))</f>
        <v/>
      </c>
      <c r="AT66" s="192" t="str">
        <f>IF(T66="","",
T66*(VLOOKUP($F66,#REF!,COLUMN(#REF!)-COLUMN(#REF!)+1,0)/(10^3)))</f>
        <v/>
      </c>
      <c r="AU66" s="193">
        <f t="shared" si="11"/>
        <v>0</v>
      </c>
      <c r="AV66" s="190" t="str">
        <f>IF(I66="","",
I66*(VLOOKUP($F66,#REF!,COLUMN(#REF!)-COLUMN(#REF!)+1,0)/(10^3)))</f>
        <v/>
      </c>
      <c r="AW66" s="191" t="str">
        <f>IF(J66="","",
J66*(VLOOKUP($F66,#REF!,COLUMN(#REF!)-COLUMN(#REF!)+1,0)/(10^3)))</f>
        <v/>
      </c>
      <c r="AX66" s="191" t="str">
        <f>IF(K66="","",
K66*(VLOOKUP($F66,#REF!,COLUMN(#REF!)-COLUMN(#REF!)+1,0)/(10^3)))</f>
        <v/>
      </c>
      <c r="AY66" s="191" t="str">
        <f>IF(L66="","",
L66*(VLOOKUP($F66,#REF!,COLUMN(#REF!)-COLUMN(#REF!)+1,0)/(10^3)))</f>
        <v/>
      </c>
      <c r="AZ66" s="191" t="str">
        <f>IF(M66="","",
M66*(VLOOKUP($F66,#REF!,COLUMN(#REF!)-COLUMN(#REF!)+1,0)/(10^3)))</f>
        <v/>
      </c>
      <c r="BA66" s="191" t="str">
        <f>IF(N66="","",
N66*(VLOOKUP($F66,#REF!,COLUMN(#REF!)-COLUMN(#REF!)+1,0)/(10^3)))</f>
        <v/>
      </c>
      <c r="BB66" s="191" t="str">
        <f>IF(O66="","",
O66*(VLOOKUP($F66,#REF!,COLUMN(#REF!)-COLUMN(#REF!)+1,0)/(10^3)))</f>
        <v/>
      </c>
      <c r="BC66" s="191" t="str">
        <f>IF(P66="","",
P66*(VLOOKUP($F66,#REF!,COLUMN(#REF!)-COLUMN(#REF!)+1,0)/(10^3)))</f>
        <v/>
      </c>
      <c r="BD66" s="191" t="str">
        <f>IF(Q66="","",
Q66*(VLOOKUP($F66,#REF!,COLUMN(#REF!)-COLUMN(#REF!)+1,0)/(10^3)))</f>
        <v/>
      </c>
      <c r="BE66" s="191" t="str">
        <f>IF(R66="","",
R66*(VLOOKUP($F66,#REF!,COLUMN(#REF!)-COLUMN(#REF!)+1,0)/(10^3)))</f>
        <v/>
      </c>
      <c r="BF66" s="191" t="str">
        <f>IF(S66="","",
S66*(VLOOKUP($F66,#REF!,COLUMN(#REF!)-COLUMN(#REF!)+1,0)/(10^3)))</f>
        <v/>
      </c>
      <c r="BG66" s="192" t="str">
        <f>IF(T66="","",
T66*(VLOOKUP($F66,#REF!,COLUMN(#REF!)-COLUMN(#REF!)+1,0)/(10^3)))</f>
        <v/>
      </c>
      <c r="BH66" s="193">
        <f t="shared" si="12"/>
        <v>0</v>
      </c>
    </row>
    <row r="67" spans="2:60" ht="17.25" customHeight="1" x14ac:dyDescent="0.3">
      <c r="B67" s="743"/>
      <c r="C67" s="721"/>
      <c r="D67" s="722"/>
      <c r="E67" s="111"/>
      <c r="F67" s="112"/>
      <c r="G67" s="131"/>
      <c r="H67" s="194" t="str">
        <f>IF($F67="","",
VLOOKUP($F67,#REF!,2,0))</f>
        <v/>
      </c>
      <c r="I67" s="113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5"/>
      <c r="U67" s="189">
        <f t="shared" si="0"/>
        <v>0</v>
      </c>
      <c r="V67" s="211" t="str">
        <f>IF(I67="","",
I67*(VLOOKUP($F67,#REF!,COLUMN(#REF!)-COLUMN(#REF!)+1,0)/(10^6)))</f>
        <v/>
      </c>
      <c r="W67" s="191" t="str">
        <f>IF(J67="","",
J67*(VLOOKUP($F67,#REF!,COLUMN(#REF!)-COLUMN(#REF!)+1,0)/(10^6)))</f>
        <v/>
      </c>
      <c r="X67" s="191" t="str">
        <f>IF(K67="","",
K67*(VLOOKUP($F67,#REF!,COLUMN(#REF!)-COLUMN(#REF!)+1,0)/(10^6)))</f>
        <v/>
      </c>
      <c r="Y67" s="191" t="str">
        <f>IF(L67="","",
L67*(VLOOKUP($F67,#REF!,COLUMN(#REF!)-COLUMN(#REF!)+1,0)/(10^6)))</f>
        <v/>
      </c>
      <c r="Z67" s="191" t="str">
        <f>IF(M67="","",
M67*(VLOOKUP($F67,#REF!,COLUMN(#REF!)-COLUMN(#REF!)+1,0)/(10^6)))</f>
        <v/>
      </c>
      <c r="AA67" s="191" t="str">
        <f>IF(N67="","",
N67*(VLOOKUP($F67,#REF!,COLUMN(#REF!)-COLUMN(#REF!)+1,0)/(10^6)))</f>
        <v/>
      </c>
      <c r="AB67" s="191" t="str">
        <f>IF(O67="","",
O67*(VLOOKUP($F67,#REF!,COLUMN(#REF!)-COLUMN(#REF!)+1,0)/(10^6)))</f>
        <v/>
      </c>
      <c r="AC67" s="191" t="str">
        <f>IF(P67="","",
P67*(VLOOKUP($F67,#REF!,COLUMN(#REF!)-COLUMN(#REF!)+1,0)/(10^6)))</f>
        <v/>
      </c>
      <c r="AD67" s="191" t="str">
        <f>IF(Q67="","",
Q67*(VLOOKUP($F67,#REF!,COLUMN(#REF!)-COLUMN(#REF!)+1,0)/(10^6)))</f>
        <v/>
      </c>
      <c r="AE67" s="191" t="str">
        <f>IF(R67="","",
R67*(VLOOKUP($F67,#REF!,COLUMN(#REF!)-COLUMN(#REF!)+1,0)/(10^6)))</f>
        <v/>
      </c>
      <c r="AF67" s="191" t="str">
        <f>IF(S67="","",
S67*(VLOOKUP($F67,#REF!,COLUMN(#REF!)-COLUMN(#REF!)+1,0)/(10^6)))</f>
        <v/>
      </c>
      <c r="AG67" s="192" t="str">
        <f>IF(T67="","",
T67*(VLOOKUP($F67,#REF!,COLUMN(#REF!)-COLUMN(#REF!)+1,0)/(10^6)))</f>
        <v/>
      </c>
      <c r="AH67" s="193">
        <f t="shared" si="10"/>
        <v>0</v>
      </c>
      <c r="AI67" s="190" t="str">
        <f>IF(I67="","",
I67*(VLOOKUP($F67,#REF!,COLUMN(#REF!)-COLUMN(#REF!)+1,0)/(10^3)))</f>
        <v/>
      </c>
      <c r="AJ67" s="191" t="str">
        <f>IF(J67="","",
J67*(VLOOKUP($F67,#REF!,COLUMN(#REF!)-COLUMN(#REF!)+1,0)/(10^3)))</f>
        <v/>
      </c>
      <c r="AK67" s="191" t="str">
        <f>IF(K67="","",
K67*(VLOOKUP($F67,#REF!,COLUMN(#REF!)-COLUMN(#REF!)+1,0)/(10^3)))</f>
        <v/>
      </c>
      <c r="AL67" s="191" t="str">
        <f>IF(L67="","",
L67*(VLOOKUP($F67,#REF!,COLUMN(#REF!)-COLUMN(#REF!)+1,0)/(10^3)))</f>
        <v/>
      </c>
      <c r="AM67" s="191" t="str">
        <f>IF(M67="","",
M67*(VLOOKUP($F67,#REF!,COLUMN(#REF!)-COLUMN(#REF!)+1,0)/(10^3)))</f>
        <v/>
      </c>
      <c r="AN67" s="191" t="str">
        <f>IF(N67="","",
N67*(VLOOKUP($F67,#REF!,COLUMN(#REF!)-COLUMN(#REF!)+1,0)/(10^3)))</f>
        <v/>
      </c>
      <c r="AO67" s="191" t="str">
        <f>IF(O67="","",
O67*(VLOOKUP($F67,#REF!,COLUMN(#REF!)-COLUMN(#REF!)+1,0)/(10^3)))</f>
        <v/>
      </c>
      <c r="AP67" s="191" t="str">
        <f>IF(P67="","",
P67*(VLOOKUP($F67,#REF!,COLUMN(#REF!)-COLUMN(#REF!)+1,0)/(10^3)))</f>
        <v/>
      </c>
      <c r="AQ67" s="191" t="str">
        <f>IF(Q67="","",
Q67*(VLOOKUP($F67,#REF!,COLUMN(#REF!)-COLUMN(#REF!)+1,0)/(10^3)))</f>
        <v/>
      </c>
      <c r="AR67" s="191" t="str">
        <f>IF(R67="","",
R67*(VLOOKUP($F67,#REF!,COLUMN(#REF!)-COLUMN(#REF!)+1,0)/(10^3)))</f>
        <v/>
      </c>
      <c r="AS67" s="191" t="str">
        <f>IF(S67="","",
S67*(VLOOKUP($F67,#REF!,COLUMN(#REF!)-COLUMN(#REF!)+1,0)/(10^3)))</f>
        <v/>
      </c>
      <c r="AT67" s="192" t="str">
        <f>IF(T67="","",
T67*(VLOOKUP($F67,#REF!,COLUMN(#REF!)-COLUMN(#REF!)+1,0)/(10^3)))</f>
        <v/>
      </c>
      <c r="AU67" s="193">
        <f t="shared" si="11"/>
        <v>0</v>
      </c>
      <c r="AV67" s="190" t="str">
        <f>IF(I67="","",
I67*(VLOOKUP($F67,#REF!,COLUMN(#REF!)-COLUMN(#REF!)+1,0)/(10^3)))</f>
        <v/>
      </c>
      <c r="AW67" s="191" t="str">
        <f>IF(J67="","",
J67*(VLOOKUP($F67,#REF!,COLUMN(#REF!)-COLUMN(#REF!)+1,0)/(10^3)))</f>
        <v/>
      </c>
      <c r="AX67" s="191" t="str">
        <f>IF(K67="","",
K67*(VLOOKUP($F67,#REF!,COLUMN(#REF!)-COLUMN(#REF!)+1,0)/(10^3)))</f>
        <v/>
      </c>
      <c r="AY67" s="191" t="str">
        <f>IF(L67="","",
L67*(VLOOKUP($F67,#REF!,COLUMN(#REF!)-COLUMN(#REF!)+1,0)/(10^3)))</f>
        <v/>
      </c>
      <c r="AZ67" s="191" t="str">
        <f>IF(M67="","",
M67*(VLOOKUP($F67,#REF!,COLUMN(#REF!)-COLUMN(#REF!)+1,0)/(10^3)))</f>
        <v/>
      </c>
      <c r="BA67" s="191" t="str">
        <f>IF(N67="","",
N67*(VLOOKUP($F67,#REF!,COLUMN(#REF!)-COLUMN(#REF!)+1,0)/(10^3)))</f>
        <v/>
      </c>
      <c r="BB67" s="191" t="str">
        <f>IF(O67="","",
O67*(VLOOKUP($F67,#REF!,COLUMN(#REF!)-COLUMN(#REF!)+1,0)/(10^3)))</f>
        <v/>
      </c>
      <c r="BC67" s="191" t="str">
        <f>IF(P67="","",
P67*(VLOOKUP($F67,#REF!,COLUMN(#REF!)-COLUMN(#REF!)+1,0)/(10^3)))</f>
        <v/>
      </c>
      <c r="BD67" s="191" t="str">
        <f>IF(Q67="","",
Q67*(VLOOKUP($F67,#REF!,COLUMN(#REF!)-COLUMN(#REF!)+1,0)/(10^3)))</f>
        <v/>
      </c>
      <c r="BE67" s="191" t="str">
        <f>IF(R67="","",
R67*(VLOOKUP($F67,#REF!,COLUMN(#REF!)-COLUMN(#REF!)+1,0)/(10^3)))</f>
        <v/>
      </c>
      <c r="BF67" s="191" t="str">
        <f>IF(S67="","",
S67*(VLOOKUP($F67,#REF!,COLUMN(#REF!)-COLUMN(#REF!)+1,0)/(10^3)))</f>
        <v/>
      </c>
      <c r="BG67" s="192" t="str">
        <f>IF(T67="","",
T67*(VLOOKUP($F67,#REF!,COLUMN(#REF!)-COLUMN(#REF!)+1,0)/(10^3)))</f>
        <v/>
      </c>
      <c r="BH67" s="193">
        <f t="shared" si="12"/>
        <v>0</v>
      </c>
    </row>
    <row r="68" spans="2:60" ht="17.25" customHeight="1" x14ac:dyDescent="0.3">
      <c r="B68" s="743"/>
      <c r="C68" s="721"/>
      <c r="D68" s="722"/>
      <c r="E68" s="111"/>
      <c r="F68" s="112"/>
      <c r="G68" s="131"/>
      <c r="H68" s="194" t="str">
        <f>IF($F68="","",
VLOOKUP($F68,#REF!,2,0))</f>
        <v/>
      </c>
      <c r="I68" s="113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5"/>
      <c r="U68" s="189">
        <f t="shared" si="0"/>
        <v>0</v>
      </c>
      <c r="V68" s="211" t="str">
        <f>IF(I68="","",
I68*(VLOOKUP($F68,#REF!,COLUMN(#REF!)-COLUMN(#REF!)+1,0)/(10^6)))</f>
        <v/>
      </c>
      <c r="W68" s="191" t="str">
        <f>IF(J68="","",
J68*(VLOOKUP($F68,#REF!,COLUMN(#REF!)-COLUMN(#REF!)+1,0)/(10^6)))</f>
        <v/>
      </c>
      <c r="X68" s="191" t="str">
        <f>IF(K68="","",
K68*(VLOOKUP($F68,#REF!,COLUMN(#REF!)-COLUMN(#REF!)+1,0)/(10^6)))</f>
        <v/>
      </c>
      <c r="Y68" s="191" t="str">
        <f>IF(L68="","",
L68*(VLOOKUP($F68,#REF!,COLUMN(#REF!)-COLUMN(#REF!)+1,0)/(10^6)))</f>
        <v/>
      </c>
      <c r="Z68" s="191" t="str">
        <f>IF(M68="","",
M68*(VLOOKUP($F68,#REF!,COLUMN(#REF!)-COLUMN(#REF!)+1,0)/(10^6)))</f>
        <v/>
      </c>
      <c r="AA68" s="191" t="str">
        <f>IF(N68="","",
N68*(VLOOKUP($F68,#REF!,COLUMN(#REF!)-COLUMN(#REF!)+1,0)/(10^6)))</f>
        <v/>
      </c>
      <c r="AB68" s="191" t="str">
        <f>IF(O68="","",
O68*(VLOOKUP($F68,#REF!,COLUMN(#REF!)-COLUMN(#REF!)+1,0)/(10^6)))</f>
        <v/>
      </c>
      <c r="AC68" s="191" t="str">
        <f>IF(P68="","",
P68*(VLOOKUP($F68,#REF!,COLUMN(#REF!)-COLUMN(#REF!)+1,0)/(10^6)))</f>
        <v/>
      </c>
      <c r="AD68" s="191" t="str">
        <f>IF(Q68="","",
Q68*(VLOOKUP($F68,#REF!,COLUMN(#REF!)-COLUMN(#REF!)+1,0)/(10^6)))</f>
        <v/>
      </c>
      <c r="AE68" s="191" t="str">
        <f>IF(R68="","",
R68*(VLOOKUP($F68,#REF!,COLUMN(#REF!)-COLUMN(#REF!)+1,0)/(10^6)))</f>
        <v/>
      </c>
      <c r="AF68" s="191" t="str">
        <f>IF(S68="","",
S68*(VLOOKUP($F68,#REF!,COLUMN(#REF!)-COLUMN(#REF!)+1,0)/(10^6)))</f>
        <v/>
      </c>
      <c r="AG68" s="192" t="str">
        <f>IF(T68="","",
T68*(VLOOKUP($F68,#REF!,COLUMN(#REF!)-COLUMN(#REF!)+1,0)/(10^6)))</f>
        <v/>
      </c>
      <c r="AH68" s="193">
        <f t="shared" si="10"/>
        <v>0</v>
      </c>
      <c r="AI68" s="190" t="str">
        <f>IF(I68="","",
I68*(VLOOKUP($F68,#REF!,COLUMN(#REF!)-COLUMN(#REF!)+1,0)/(10^3)))</f>
        <v/>
      </c>
      <c r="AJ68" s="191" t="str">
        <f>IF(J68="","",
J68*(VLOOKUP($F68,#REF!,COLUMN(#REF!)-COLUMN(#REF!)+1,0)/(10^3)))</f>
        <v/>
      </c>
      <c r="AK68" s="191" t="str">
        <f>IF(K68="","",
K68*(VLOOKUP($F68,#REF!,COLUMN(#REF!)-COLUMN(#REF!)+1,0)/(10^3)))</f>
        <v/>
      </c>
      <c r="AL68" s="191" t="str">
        <f>IF(L68="","",
L68*(VLOOKUP($F68,#REF!,COLUMN(#REF!)-COLUMN(#REF!)+1,0)/(10^3)))</f>
        <v/>
      </c>
      <c r="AM68" s="191" t="str">
        <f>IF(M68="","",
M68*(VLOOKUP($F68,#REF!,COLUMN(#REF!)-COLUMN(#REF!)+1,0)/(10^3)))</f>
        <v/>
      </c>
      <c r="AN68" s="191" t="str">
        <f>IF(N68="","",
N68*(VLOOKUP($F68,#REF!,COLUMN(#REF!)-COLUMN(#REF!)+1,0)/(10^3)))</f>
        <v/>
      </c>
      <c r="AO68" s="191" t="str">
        <f>IF(O68="","",
O68*(VLOOKUP($F68,#REF!,COLUMN(#REF!)-COLUMN(#REF!)+1,0)/(10^3)))</f>
        <v/>
      </c>
      <c r="AP68" s="191" t="str">
        <f>IF(P68="","",
P68*(VLOOKUP($F68,#REF!,COLUMN(#REF!)-COLUMN(#REF!)+1,0)/(10^3)))</f>
        <v/>
      </c>
      <c r="AQ68" s="191" t="str">
        <f>IF(Q68="","",
Q68*(VLOOKUP($F68,#REF!,COLUMN(#REF!)-COLUMN(#REF!)+1,0)/(10^3)))</f>
        <v/>
      </c>
      <c r="AR68" s="191" t="str">
        <f>IF(R68="","",
R68*(VLOOKUP($F68,#REF!,COLUMN(#REF!)-COLUMN(#REF!)+1,0)/(10^3)))</f>
        <v/>
      </c>
      <c r="AS68" s="191" t="str">
        <f>IF(S68="","",
S68*(VLOOKUP($F68,#REF!,COLUMN(#REF!)-COLUMN(#REF!)+1,0)/(10^3)))</f>
        <v/>
      </c>
      <c r="AT68" s="192" t="str">
        <f>IF(T68="","",
T68*(VLOOKUP($F68,#REF!,COLUMN(#REF!)-COLUMN(#REF!)+1,0)/(10^3)))</f>
        <v/>
      </c>
      <c r="AU68" s="193">
        <f t="shared" si="11"/>
        <v>0</v>
      </c>
      <c r="AV68" s="190" t="str">
        <f>IF(I68="","",
I68*(VLOOKUP($F68,#REF!,COLUMN(#REF!)-COLUMN(#REF!)+1,0)/(10^3)))</f>
        <v/>
      </c>
      <c r="AW68" s="191" t="str">
        <f>IF(J68="","",
J68*(VLOOKUP($F68,#REF!,COLUMN(#REF!)-COLUMN(#REF!)+1,0)/(10^3)))</f>
        <v/>
      </c>
      <c r="AX68" s="191" t="str">
        <f>IF(K68="","",
K68*(VLOOKUP($F68,#REF!,COLUMN(#REF!)-COLUMN(#REF!)+1,0)/(10^3)))</f>
        <v/>
      </c>
      <c r="AY68" s="191" t="str">
        <f>IF(L68="","",
L68*(VLOOKUP($F68,#REF!,COLUMN(#REF!)-COLUMN(#REF!)+1,0)/(10^3)))</f>
        <v/>
      </c>
      <c r="AZ68" s="191" t="str">
        <f>IF(M68="","",
M68*(VLOOKUP($F68,#REF!,COLUMN(#REF!)-COLUMN(#REF!)+1,0)/(10^3)))</f>
        <v/>
      </c>
      <c r="BA68" s="191" t="str">
        <f>IF(N68="","",
N68*(VLOOKUP($F68,#REF!,COLUMN(#REF!)-COLUMN(#REF!)+1,0)/(10^3)))</f>
        <v/>
      </c>
      <c r="BB68" s="191" t="str">
        <f>IF(O68="","",
O68*(VLOOKUP($F68,#REF!,COLUMN(#REF!)-COLUMN(#REF!)+1,0)/(10^3)))</f>
        <v/>
      </c>
      <c r="BC68" s="191" t="str">
        <f>IF(P68="","",
P68*(VLOOKUP($F68,#REF!,COLUMN(#REF!)-COLUMN(#REF!)+1,0)/(10^3)))</f>
        <v/>
      </c>
      <c r="BD68" s="191" t="str">
        <f>IF(Q68="","",
Q68*(VLOOKUP($F68,#REF!,COLUMN(#REF!)-COLUMN(#REF!)+1,0)/(10^3)))</f>
        <v/>
      </c>
      <c r="BE68" s="191" t="str">
        <f>IF(R68="","",
R68*(VLOOKUP($F68,#REF!,COLUMN(#REF!)-COLUMN(#REF!)+1,0)/(10^3)))</f>
        <v/>
      </c>
      <c r="BF68" s="191" t="str">
        <f>IF(S68="","",
S68*(VLOOKUP($F68,#REF!,COLUMN(#REF!)-COLUMN(#REF!)+1,0)/(10^3)))</f>
        <v/>
      </c>
      <c r="BG68" s="192" t="str">
        <f>IF(T68="","",
T68*(VLOOKUP($F68,#REF!,COLUMN(#REF!)-COLUMN(#REF!)+1,0)/(10^3)))</f>
        <v/>
      </c>
      <c r="BH68" s="193">
        <f t="shared" si="12"/>
        <v>0</v>
      </c>
    </row>
    <row r="69" spans="2:60" ht="17.25" customHeight="1" x14ac:dyDescent="0.3">
      <c r="B69" s="743"/>
      <c r="C69" s="721"/>
      <c r="D69" s="722"/>
      <c r="E69" s="111"/>
      <c r="F69" s="112"/>
      <c r="G69" s="131"/>
      <c r="H69" s="194" t="str">
        <f>IF($F69="","",
VLOOKUP($F69,#REF!,2,0))</f>
        <v/>
      </c>
      <c r="I69" s="113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5"/>
      <c r="U69" s="189">
        <f t="shared" si="0"/>
        <v>0</v>
      </c>
      <c r="V69" s="211" t="str">
        <f>IF(I69="","",
I69*(VLOOKUP($F69,#REF!,COLUMN(#REF!)-COLUMN(#REF!)+1,0)/(10^6)))</f>
        <v/>
      </c>
      <c r="W69" s="191" t="str">
        <f>IF(J69="","",
J69*(VLOOKUP($F69,#REF!,COLUMN(#REF!)-COLUMN(#REF!)+1,0)/(10^6)))</f>
        <v/>
      </c>
      <c r="X69" s="191" t="str">
        <f>IF(K69="","",
K69*(VLOOKUP($F69,#REF!,COLUMN(#REF!)-COLUMN(#REF!)+1,0)/(10^6)))</f>
        <v/>
      </c>
      <c r="Y69" s="191" t="str">
        <f>IF(L69="","",
L69*(VLOOKUP($F69,#REF!,COLUMN(#REF!)-COLUMN(#REF!)+1,0)/(10^6)))</f>
        <v/>
      </c>
      <c r="Z69" s="191" t="str">
        <f>IF(M69="","",
M69*(VLOOKUP($F69,#REF!,COLUMN(#REF!)-COLUMN(#REF!)+1,0)/(10^6)))</f>
        <v/>
      </c>
      <c r="AA69" s="191" t="str">
        <f>IF(N69="","",
N69*(VLOOKUP($F69,#REF!,COLUMN(#REF!)-COLUMN(#REF!)+1,0)/(10^6)))</f>
        <v/>
      </c>
      <c r="AB69" s="191" t="str">
        <f>IF(O69="","",
O69*(VLOOKUP($F69,#REF!,COLUMN(#REF!)-COLUMN(#REF!)+1,0)/(10^6)))</f>
        <v/>
      </c>
      <c r="AC69" s="191" t="str">
        <f>IF(P69="","",
P69*(VLOOKUP($F69,#REF!,COLUMN(#REF!)-COLUMN(#REF!)+1,0)/(10^6)))</f>
        <v/>
      </c>
      <c r="AD69" s="191" t="str">
        <f>IF(Q69="","",
Q69*(VLOOKUP($F69,#REF!,COLUMN(#REF!)-COLUMN(#REF!)+1,0)/(10^6)))</f>
        <v/>
      </c>
      <c r="AE69" s="191" t="str">
        <f>IF(R69="","",
R69*(VLOOKUP($F69,#REF!,COLUMN(#REF!)-COLUMN(#REF!)+1,0)/(10^6)))</f>
        <v/>
      </c>
      <c r="AF69" s="191" t="str">
        <f>IF(S69="","",
S69*(VLOOKUP($F69,#REF!,COLUMN(#REF!)-COLUMN(#REF!)+1,0)/(10^6)))</f>
        <v/>
      </c>
      <c r="AG69" s="192" t="str">
        <f>IF(T69="","",
T69*(VLOOKUP($F69,#REF!,COLUMN(#REF!)-COLUMN(#REF!)+1,0)/(10^6)))</f>
        <v/>
      </c>
      <c r="AH69" s="193">
        <f t="shared" si="10"/>
        <v>0</v>
      </c>
      <c r="AI69" s="190" t="str">
        <f>IF(I69="","",
I69*(VLOOKUP($F69,#REF!,COLUMN(#REF!)-COLUMN(#REF!)+1,0)/(10^3)))</f>
        <v/>
      </c>
      <c r="AJ69" s="191" t="str">
        <f>IF(J69="","",
J69*(VLOOKUP($F69,#REF!,COLUMN(#REF!)-COLUMN(#REF!)+1,0)/(10^3)))</f>
        <v/>
      </c>
      <c r="AK69" s="191" t="str">
        <f>IF(K69="","",
K69*(VLOOKUP($F69,#REF!,COLUMN(#REF!)-COLUMN(#REF!)+1,0)/(10^3)))</f>
        <v/>
      </c>
      <c r="AL69" s="191" t="str">
        <f>IF(L69="","",
L69*(VLOOKUP($F69,#REF!,COLUMN(#REF!)-COLUMN(#REF!)+1,0)/(10^3)))</f>
        <v/>
      </c>
      <c r="AM69" s="191" t="str">
        <f>IF(M69="","",
M69*(VLOOKUP($F69,#REF!,COLUMN(#REF!)-COLUMN(#REF!)+1,0)/(10^3)))</f>
        <v/>
      </c>
      <c r="AN69" s="191" t="str">
        <f>IF(N69="","",
N69*(VLOOKUP($F69,#REF!,COLUMN(#REF!)-COLUMN(#REF!)+1,0)/(10^3)))</f>
        <v/>
      </c>
      <c r="AO69" s="191" t="str">
        <f>IF(O69="","",
O69*(VLOOKUP($F69,#REF!,COLUMN(#REF!)-COLUMN(#REF!)+1,0)/(10^3)))</f>
        <v/>
      </c>
      <c r="AP69" s="191" t="str">
        <f>IF(P69="","",
P69*(VLOOKUP($F69,#REF!,COLUMN(#REF!)-COLUMN(#REF!)+1,0)/(10^3)))</f>
        <v/>
      </c>
      <c r="AQ69" s="191" t="str">
        <f>IF(Q69="","",
Q69*(VLOOKUP($F69,#REF!,COLUMN(#REF!)-COLUMN(#REF!)+1,0)/(10^3)))</f>
        <v/>
      </c>
      <c r="AR69" s="191" t="str">
        <f>IF(R69="","",
R69*(VLOOKUP($F69,#REF!,COLUMN(#REF!)-COLUMN(#REF!)+1,0)/(10^3)))</f>
        <v/>
      </c>
      <c r="AS69" s="191" t="str">
        <f>IF(S69="","",
S69*(VLOOKUP($F69,#REF!,COLUMN(#REF!)-COLUMN(#REF!)+1,0)/(10^3)))</f>
        <v/>
      </c>
      <c r="AT69" s="192" t="str">
        <f>IF(T69="","",
T69*(VLOOKUP($F69,#REF!,COLUMN(#REF!)-COLUMN(#REF!)+1,0)/(10^3)))</f>
        <v/>
      </c>
      <c r="AU69" s="193">
        <f t="shared" si="11"/>
        <v>0</v>
      </c>
      <c r="AV69" s="190" t="str">
        <f>IF(I69="","",
I69*(VLOOKUP($F69,#REF!,COLUMN(#REF!)-COLUMN(#REF!)+1,0)/(10^3)))</f>
        <v/>
      </c>
      <c r="AW69" s="191" t="str">
        <f>IF(J69="","",
J69*(VLOOKUP($F69,#REF!,COLUMN(#REF!)-COLUMN(#REF!)+1,0)/(10^3)))</f>
        <v/>
      </c>
      <c r="AX69" s="191" t="str">
        <f>IF(K69="","",
K69*(VLOOKUP($F69,#REF!,COLUMN(#REF!)-COLUMN(#REF!)+1,0)/(10^3)))</f>
        <v/>
      </c>
      <c r="AY69" s="191" t="str">
        <f>IF(L69="","",
L69*(VLOOKUP($F69,#REF!,COLUMN(#REF!)-COLUMN(#REF!)+1,0)/(10^3)))</f>
        <v/>
      </c>
      <c r="AZ69" s="191" t="str">
        <f>IF(M69="","",
M69*(VLOOKUP($F69,#REF!,COLUMN(#REF!)-COLUMN(#REF!)+1,0)/(10^3)))</f>
        <v/>
      </c>
      <c r="BA69" s="191" t="str">
        <f>IF(N69="","",
N69*(VLOOKUP($F69,#REF!,COLUMN(#REF!)-COLUMN(#REF!)+1,0)/(10^3)))</f>
        <v/>
      </c>
      <c r="BB69" s="191" t="str">
        <f>IF(O69="","",
O69*(VLOOKUP($F69,#REF!,COLUMN(#REF!)-COLUMN(#REF!)+1,0)/(10^3)))</f>
        <v/>
      </c>
      <c r="BC69" s="191" t="str">
        <f>IF(P69="","",
P69*(VLOOKUP($F69,#REF!,COLUMN(#REF!)-COLUMN(#REF!)+1,0)/(10^3)))</f>
        <v/>
      </c>
      <c r="BD69" s="191" t="str">
        <f>IF(Q69="","",
Q69*(VLOOKUP($F69,#REF!,COLUMN(#REF!)-COLUMN(#REF!)+1,0)/(10^3)))</f>
        <v/>
      </c>
      <c r="BE69" s="191" t="str">
        <f>IF(R69="","",
R69*(VLOOKUP($F69,#REF!,COLUMN(#REF!)-COLUMN(#REF!)+1,0)/(10^3)))</f>
        <v/>
      </c>
      <c r="BF69" s="191" t="str">
        <f>IF(S69="","",
S69*(VLOOKUP($F69,#REF!,COLUMN(#REF!)-COLUMN(#REF!)+1,0)/(10^3)))</f>
        <v/>
      </c>
      <c r="BG69" s="192" t="str">
        <f>IF(T69="","",
T69*(VLOOKUP($F69,#REF!,COLUMN(#REF!)-COLUMN(#REF!)+1,0)/(10^3)))</f>
        <v/>
      </c>
      <c r="BH69" s="193">
        <f t="shared" si="12"/>
        <v>0</v>
      </c>
    </row>
    <row r="70" spans="2:60" ht="17.25" customHeight="1" x14ac:dyDescent="0.3">
      <c r="B70" s="743"/>
      <c r="C70" s="721"/>
      <c r="D70" s="722"/>
      <c r="E70" s="111"/>
      <c r="F70" s="112"/>
      <c r="G70" s="131"/>
      <c r="H70" s="194" t="str">
        <f>IF($F70="","",
VLOOKUP($F70,#REF!,2,0))</f>
        <v/>
      </c>
      <c r="I70" s="113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5"/>
      <c r="U70" s="189">
        <f t="shared" si="0"/>
        <v>0</v>
      </c>
      <c r="V70" s="211" t="str">
        <f>IF(I70="","",
I70*(VLOOKUP($F70,#REF!,COLUMN(#REF!)-COLUMN(#REF!)+1,0)/(10^6)))</f>
        <v/>
      </c>
      <c r="W70" s="191" t="str">
        <f>IF(J70="","",
J70*(VLOOKUP($F70,#REF!,COLUMN(#REF!)-COLUMN(#REF!)+1,0)/(10^6)))</f>
        <v/>
      </c>
      <c r="X70" s="191" t="str">
        <f>IF(K70="","",
K70*(VLOOKUP($F70,#REF!,COLUMN(#REF!)-COLUMN(#REF!)+1,0)/(10^6)))</f>
        <v/>
      </c>
      <c r="Y70" s="191" t="str">
        <f>IF(L70="","",
L70*(VLOOKUP($F70,#REF!,COLUMN(#REF!)-COLUMN(#REF!)+1,0)/(10^6)))</f>
        <v/>
      </c>
      <c r="Z70" s="191" t="str">
        <f>IF(M70="","",
M70*(VLOOKUP($F70,#REF!,COLUMN(#REF!)-COLUMN(#REF!)+1,0)/(10^6)))</f>
        <v/>
      </c>
      <c r="AA70" s="191" t="str">
        <f>IF(N70="","",
N70*(VLOOKUP($F70,#REF!,COLUMN(#REF!)-COLUMN(#REF!)+1,0)/(10^6)))</f>
        <v/>
      </c>
      <c r="AB70" s="191" t="str">
        <f>IF(O70="","",
O70*(VLOOKUP($F70,#REF!,COLUMN(#REF!)-COLUMN(#REF!)+1,0)/(10^6)))</f>
        <v/>
      </c>
      <c r="AC70" s="191" t="str">
        <f>IF(P70="","",
P70*(VLOOKUP($F70,#REF!,COLUMN(#REF!)-COLUMN(#REF!)+1,0)/(10^6)))</f>
        <v/>
      </c>
      <c r="AD70" s="191" t="str">
        <f>IF(Q70="","",
Q70*(VLOOKUP($F70,#REF!,COLUMN(#REF!)-COLUMN(#REF!)+1,0)/(10^6)))</f>
        <v/>
      </c>
      <c r="AE70" s="191" t="str">
        <f>IF(R70="","",
R70*(VLOOKUP($F70,#REF!,COLUMN(#REF!)-COLUMN(#REF!)+1,0)/(10^6)))</f>
        <v/>
      </c>
      <c r="AF70" s="191" t="str">
        <f>IF(S70="","",
S70*(VLOOKUP($F70,#REF!,COLUMN(#REF!)-COLUMN(#REF!)+1,0)/(10^6)))</f>
        <v/>
      </c>
      <c r="AG70" s="192" t="str">
        <f>IF(T70="","",
T70*(VLOOKUP($F70,#REF!,COLUMN(#REF!)-COLUMN(#REF!)+1,0)/(10^6)))</f>
        <v/>
      </c>
      <c r="AH70" s="193">
        <f t="shared" si="10"/>
        <v>0</v>
      </c>
      <c r="AI70" s="190" t="str">
        <f>IF(I70="","",
I70*(VLOOKUP($F70,#REF!,COLUMN(#REF!)-COLUMN(#REF!)+1,0)/(10^3)))</f>
        <v/>
      </c>
      <c r="AJ70" s="191" t="str">
        <f>IF(J70="","",
J70*(VLOOKUP($F70,#REF!,COLUMN(#REF!)-COLUMN(#REF!)+1,0)/(10^3)))</f>
        <v/>
      </c>
      <c r="AK70" s="191" t="str">
        <f>IF(K70="","",
K70*(VLOOKUP($F70,#REF!,COLUMN(#REF!)-COLUMN(#REF!)+1,0)/(10^3)))</f>
        <v/>
      </c>
      <c r="AL70" s="191" t="str">
        <f>IF(L70="","",
L70*(VLOOKUP($F70,#REF!,COLUMN(#REF!)-COLUMN(#REF!)+1,0)/(10^3)))</f>
        <v/>
      </c>
      <c r="AM70" s="191" t="str">
        <f>IF(M70="","",
M70*(VLOOKUP($F70,#REF!,COLUMN(#REF!)-COLUMN(#REF!)+1,0)/(10^3)))</f>
        <v/>
      </c>
      <c r="AN70" s="191" t="str">
        <f>IF(N70="","",
N70*(VLOOKUP($F70,#REF!,COLUMN(#REF!)-COLUMN(#REF!)+1,0)/(10^3)))</f>
        <v/>
      </c>
      <c r="AO70" s="191" t="str">
        <f>IF(O70="","",
O70*(VLOOKUP($F70,#REF!,COLUMN(#REF!)-COLUMN(#REF!)+1,0)/(10^3)))</f>
        <v/>
      </c>
      <c r="AP70" s="191" t="str">
        <f>IF(P70="","",
P70*(VLOOKUP($F70,#REF!,COLUMN(#REF!)-COLUMN(#REF!)+1,0)/(10^3)))</f>
        <v/>
      </c>
      <c r="AQ70" s="191" t="str">
        <f>IF(Q70="","",
Q70*(VLOOKUP($F70,#REF!,COLUMN(#REF!)-COLUMN(#REF!)+1,0)/(10^3)))</f>
        <v/>
      </c>
      <c r="AR70" s="191" t="str">
        <f>IF(R70="","",
R70*(VLOOKUP($F70,#REF!,COLUMN(#REF!)-COLUMN(#REF!)+1,0)/(10^3)))</f>
        <v/>
      </c>
      <c r="AS70" s="191" t="str">
        <f>IF(S70="","",
S70*(VLOOKUP($F70,#REF!,COLUMN(#REF!)-COLUMN(#REF!)+1,0)/(10^3)))</f>
        <v/>
      </c>
      <c r="AT70" s="192" t="str">
        <f>IF(T70="","",
T70*(VLOOKUP($F70,#REF!,COLUMN(#REF!)-COLUMN(#REF!)+1,0)/(10^3)))</f>
        <v/>
      </c>
      <c r="AU70" s="193">
        <f t="shared" si="11"/>
        <v>0</v>
      </c>
      <c r="AV70" s="190" t="str">
        <f>IF(I70="","",
I70*(VLOOKUP($F70,#REF!,COLUMN(#REF!)-COLUMN(#REF!)+1,0)/(10^3)))</f>
        <v/>
      </c>
      <c r="AW70" s="191" t="str">
        <f>IF(J70="","",
J70*(VLOOKUP($F70,#REF!,COLUMN(#REF!)-COLUMN(#REF!)+1,0)/(10^3)))</f>
        <v/>
      </c>
      <c r="AX70" s="191" t="str">
        <f>IF(K70="","",
K70*(VLOOKUP($F70,#REF!,COLUMN(#REF!)-COLUMN(#REF!)+1,0)/(10^3)))</f>
        <v/>
      </c>
      <c r="AY70" s="191" t="str">
        <f>IF(L70="","",
L70*(VLOOKUP($F70,#REF!,COLUMN(#REF!)-COLUMN(#REF!)+1,0)/(10^3)))</f>
        <v/>
      </c>
      <c r="AZ70" s="191" t="str">
        <f>IF(M70="","",
M70*(VLOOKUP($F70,#REF!,COLUMN(#REF!)-COLUMN(#REF!)+1,0)/(10^3)))</f>
        <v/>
      </c>
      <c r="BA70" s="191" t="str">
        <f>IF(N70="","",
N70*(VLOOKUP($F70,#REF!,COLUMN(#REF!)-COLUMN(#REF!)+1,0)/(10^3)))</f>
        <v/>
      </c>
      <c r="BB70" s="191" t="str">
        <f>IF(O70="","",
O70*(VLOOKUP($F70,#REF!,COLUMN(#REF!)-COLUMN(#REF!)+1,0)/(10^3)))</f>
        <v/>
      </c>
      <c r="BC70" s="191" t="str">
        <f>IF(P70="","",
P70*(VLOOKUP($F70,#REF!,COLUMN(#REF!)-COLUMN(#REF!)+1,0)/(10^3)))</f>
        <v/>
      </c>
      <c r="BD70" s="191" t="str">
        <f>IF(Q70="","",
Q70*(VLOOKUP($F70,#REF!,COLUMN(#REF!)-COLUMN(#REF!)+1,0)/(10^3)))</f>
        <v/>
      </c>
      <c r="BE70" s="191" t="str">
        <f>IF(R70="","",
R70*(VLOOKUP($F70,#REF!,COLUMN(#REF!)-COLUMN(#REF!)+1,0)/(10^3)))</f>
        <v/>
      </c>
      <c r="BF70" s="191" t="str">
        <f>IF(S70="","",
S70*(VLOOKUP($F70,#REF!,COLUMN(#REF!)-COLUMN(#REF!)+1,0)/(10^3)))</f>
        <v/>
      </c>
      <c r="BG70" s="192" t="str">
        <f>IF(T70="","",
T70*(VLOOKUP($F70,#REF!,COLUMN(#REF!)-COLUMN(#REF!)+1,0)/(10^3)))</f>
        <v/>
      </c>
      <c r="BH70" s="193">
        <f t="shared" si="12"/>
        <v>0</v>
      </c>
    </row>
    <row r="71" spans="2:60" ht="17.25" customHeight="1" x14ac:dyDescent="0.3">
      <c r="B71" s="743"/>
      <c r="C71" s="721"/>
      <c r="D71" s="722"/>
      <c r="E71" s="111"/>
      <c r="F71" s="112"/>
      <c r="G71" s="131"/>
      <c r="H71" s="194" t="str">
        <f>IF($F71="","",
VLOOKUP($F71,#REF!,2,0))</f>
        <v/>
      </c>
      <c r="I71" s="113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5"/>
      <c r="U71" s="189">
        <f t="shared" si="0"/>
        <v>0</v>
      </c>
      <c r="V71" s="211" t="str">
        <f>IF(I71="","",
I71*(VLOOKUP($F71,#REF!,COLUMN(#REF!)-COLUMN(#REF!)+1,0)/(10^6)))</f>
        <v/>
      </c>
      <c r="W71" s="191" t="str">
        <f>IF(J71="","",
J71*(VLOOKUP($F71,#REF!,COLUMN(#REF!)-COLUMN(#REF!)+1,0)/(10^6)))</f>
        <v/>
      </c>
      <c r="X71" s="191" t="str">
        <f>IF(K71="","",
K71*(VLOOKUP($F71,#REF!,COLUMN(#REF!)-COLUMN(#REF!)+1,0)/(10^6)))</f>
        <v/>
      </c>
      <c r="Y71" s="191" t="str">
        <f>IF(L71="","",
L71*(VLOOKUP($F71,#REF!,COLUMN(#REF!)-COLUMN(#REF!)+1,0)/(10^6)))</f>
        <v/>
      </c>
      <c r="Z71" s="191" t="str">
        <f>IF(M71="","",
M71*(VLOOKUP($F71,#REF!,COLUMN(#REF!)-COLUMN(#REF!)+1,0)/(10^6)))</f>
        <v/>
      </c>
      <c r="AA71" s="191" t="str">
        <f>IF(N71="","",
N71*(VLOOKUP($F71,#REF!,COLUMN(#REF!)-COLUMN(#REF!)+1,0)/(10^6)))</f>
        <v/>
      </c>
      <c r="AB71" s="191" t="str">
        <f>IF(O71="","",
O71*(VLOOKUP($F71,#REF!,COLUMN(#REF!)-COLUMN(#REF!)+1,0)/(10^6)))</f>
        <v/>
      </c>
      <c r="AC71" s="191" t="str">
        <f>IF(P71="","",
P71*(VLOOKUP($F71,#REF!,COLUMN(#REF!)-COLUMN(#REF!)+1,0)/(10^6)))</f>
        <v/>
      </c>
      <c r="AD71" s="191" t="str">
        <f>IF(Q71="","",
Q71*(VLOOKUP($F71,#REF!,COLUMN(#REF!)-COLUMN(#REF!)+1,0)/(10^6)))</f>
        <v/>
      </c>
      <c r="AE71" s="191" t="str">
        <f>IF(R71="","",
R71*(VLOOKUP($F71,#REF!,COLUMN(#REF!)-COLUMN(#REF!)+1,0)/(10^6)))</f>
        <v/>
      </c>
      <c r="AF71" s="191" t="str">
        <f>IF(S71="","",
S71*(VLOOKUP($F71,#REF!,COLUMN(#REF!)-COLUMN(#REF!)+1,0)/(10^6)))</f>
        <v/>
      </c>
      <c r="AG71" s="192" t="str">
        <f>IF(T71="","",
T71*(VLOOKUP($F71,#REF!,COLUMN(#REF!)-COLUMN(#REF!)+1,0)/(10^6)))</f>
        <v/>
      </c>
      <c r="AH71" s="193">
        <f t="shared" si="10"/>
        <v>0</v>
      </c>
      <c r="AI71" s="190" t="str">
        <f>IF(I71="","",
I71*(VLOOKUP($F71,#REF!,COLUMN(#REF!)-COLUMN(#REF!)+1,0)/(10^3)))</f>
        <v/>
      </c>
      <c r="AJ71" s="191" t="str">
        <f>IF(J71="","",
J71*(VLOOKUP($F71,#REF!,COLUMN(#REF!)-COLUMN(#REF!)+1,0)/(10^3)))</f>
        <v/>
      </c>
      <c r="AK71" s="191" t="str">
        <f>IF(K71="","",
K71*(VLOOKUP($F71,#REF!,COLUMN(#REF!)-COLUMN(#REF!)+1,0)/(10^3)))</f>
        <v/>
      </c>
      <c r="AL71" s="191" t="str">
        <f>IF(L71="","",
L71*(VLOOKUP($F71,#REF!,COLUMN(#REF!)-COLUMN(#REF!)+1,0)/(10^3)))</f>
        <v/>
      </c>
      <c r="AM71" s="191" t="str">
        <f>IF(M71="","",
M71*(VLOOKUP($F71,#REF!,COLUMN(#REF!)-COLUMN(#REF!)+1,0)/(10^3)))</f>
        <v/>
      </c>
      <c r="AN71" s="191" t="str">
        <f>IF(N71="","",
N71*(VLOOKUP($F71,#REF!,COLUMN(#REF!)-COLUMN(#REF!)+1,0)/(10^3)))</f>
        <v/>
      </c>
      <c r="AO71" s="191" t="str">
        <f>IF(O71="","",
O71*(VLOOKUP($F71,#REF!,COLUMN(#REF!)-COLUMN(#REF!)+1,0)/(10^3)))</f>
        <v/>
      </c>
      <c r="AP71" s="191" t="str">
        <f>IF(P71="","",
P71*(VLOOKUP($F71,#REF!,COLUMN(#REF!)-COLUMN(#REF!)+1,0)/(10^3)))</f>
        <v/>
      </c>
      <c r="AQ71" s="191" t="str">
        <f>IF(Q71="","",
Q71*(VLOOKUP($F71,#REF!,COLUMN(#REF!)-COLUMN(#REF!)+1,0)/(10^3)))</f>
        <v/>
      </c>
      <c r="AR71" s="191" t="str">
        <f>IF(R71="","",
R71*(VLOOKUP($F71,#REF!,COLUMN(#REF!)-COLUMN(#REF!)+1,0)/(10^3)))</f>
        <v/>
      </c>
      <c r="AS71" s="191" t="str">
        <f>IF(S71="","",
S71*(VLOOKUP($F71,#REF!,COLUMN(#REF!)-COLUMN(#REF!)+1,0)/(10^3)))</f>
        <v/>
      </c>
      <c r="AT71" s="192" t="str">
        <f>IF(T71="","",
T71*(VLOOKUP($F71,#REF!,COLUMN(#REF!)-COLUMN(#REF!)+1,0)/(10^3)))</f>
        <v/>
      </c>
      <c r="AU71" s="193">
        <f t="shared" si="11"/>
        <v>0</v>
      </c>
      <c r="AV71" s="190" t="str">
        <f>IF(I71="","",
I71*(VLOOKUP($F71,#REF!,COLUMN(#REF!)-COLUMN(#REF!)+1,0)/(10^3)))</f>
        <v/>
      </c>
      <c r="AW71" s="191" t="str">
        <f>IF(J71="","",
J71*(VLOOKUP($F71,#REF!,COLUMN(#REF!)-COLUMN(#REF!)+1,0)/(10^3)))</f>
        <v/>
      </c>
      <c r="AX71" s="191" t="str">
        <f>IF(K71="","",
K71*(VLOOKUP($F71,#REF!,COLUMN(#REF!)-COLUMN(#REF!)+1,0)/(10^3)))</f>
        <v/>
      </c>
      <c r="AY71" s="191" t="str">
        <f>IF(L71="","",
L71*(VLOOKUP($F71,#REF!,COLUMN(#REF!)-COLUMN(#REF!)+1,0)/(10^3)))</f>
        <v/>
      </c>
      <c r="AZ71" s="191" t="str">
        <f>IF(M71="","",
M71*(VLOOKUP($F71,#REF!,COLUMN(#REF!)-COLUMN(#REF!)+1,0)/(10^3)))</f>
        <v/>
      </c>
      <c r="BA71" s="191" t="str">
        <f>IF(N71="","",
N71*(VLOOKUP($F71,#REF!,COLUMN(#REF!)-COLUMN(#REF!)+1,0)/(10^3)))</f>
        <v/>
      </c>
      <c r="BB71" s="191" t="str">
        <f>IF(O71="","",
O71*(VLOOKUP($F71,#REF!,COLUMN(#REF!)-COLUMN(#REF!)+1,0)/(10^3)))</f>
        <v/>
      </c>
      <c r="BC71" s="191" t="str">
        <f>IF(P71="","",
P71*(VLOOKUP($F71,#REF!,COLUMN(#REF!)-COLUMN(#REF!)+1,0)/(10^3)))</f>
        <v/>
      </c>
      <c r="BD71" s="191" t="str">
        <f>IF(Q71="","",
Q71*(VLOOKUP($F71,#REF!,COLUMN(#REF!)-COLUMN(#REF!)+1,0)/(10^3)))</f>
        <v/>
      </c>
      <c r="BE71" s="191" t="str">
        <f>IF(R71="","",
R71*(VLOOKUP($F71,#REF!,COLUMN(#REF!)-COLUMN(#REF!)+1,0)/(10^3)))</f>
        <v/>
      </c>
      <c r="BF71" s="191" t="str">
        <f>IF(S71="","",
S71*(VLOOKUP($F71,#REF!,COLUMN(#REF!)-COLUMN(#REF!)+1,0)/(10^3)))</f>
        <v/>
      </c>
      <c r="BG71" s="192" t="str">
        <f>IF(T71="","",
T71*(VLOOKUP($F71,#REF!,COLUMN(#REF!)-COLUMN(#REF!)+1,0)/(10^3)))</f>
        <v/>
      </c>
      <c r="BH71" s="193">
        <f t="shared" si="12"/>
        <v>0</v>
      </c>
    </row>
    <row r="72" spans="2:60" ht="17.25" customHeight="1" x14ac:dyDescent="0.3">
      <c r="B72" s="743"/>
      <c r="C72" s="721"/>
      <c r="D72" s="722"/>
      <c r="E72" s="116"/>
      <c r="F72" s="117"/>
      <c r="G72" s="131"/>
      <c r="H72" s="194" t="str">
        <f>IF($F72="","",
VLOOKUP($F72,#REF!,2,0))</f>
        <v/>
      </c>
      <c r="I72" s="118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0"/>
      <c r="U72" s="195">
        <f t="shared" si="0"/>
        <v>0</v>
      </c>
      <c r="V72" s="212" t="str">
        <f>IF(I72="","",
I72*(VLOOKUP($F72,#REF!,COLUMN(#REF!)-COLUMN(#REF!)+1,0)/(10^6)))</f>
        <v/>
      </c>
      <c r="W72" s="197" t="str">
        <f>IF(J72="","",
J72*(VLOOKUP($F72,#REF!,COLUMN(#REF!)-COLUMN(#REF!)+1,0)/(10^6)))</f>
        <v/>
      </c>
      <c r="X72" s="197" t="str">
        <f>IF(K72="","",
K72*(VLOOKUP($F72,#REF!,COLUMN(#REF!)-COLUMN(#REF!)+1,0)/(10^6)))</f>
        <v/>
      </c>
      <c r="Y72" s="197" t="str">
        <f>IF(L72="","",
L72*(VLOOKUP($F72,#REF!,COLUMN(#REF!)-COLUMN(#REF!)+1,0)/(10^6)))</f>
        <v/>
      </c>
      <c r="Z72" s="197" t="str">
        <f>IF(M72="","",
M72*(VLOOKUP($F72,#REF!,COLUMN(#REF!)-COLUMN(#REF!)+1,0)/(10^6)))</f>
        <v/>
      </c>
      <c r="AA72" s="197" t="str">
        <f>IF(N72="","",
N72*(VLOOKUP($F72,#REF!,COLUMN(#REF!)-COLUMN(#REF!)+1,0)/(10^6)))</f>
        <v/>
      </c>
      <c r="AB72" s="197" t="str">
        <f>IF(O72="","",
O72*(VLOOKUP($F72,#REF!,COLUMN(#REF!)-COLUMN(#REF!)+1,0)/(10^6)))</f>
        <v/>
      </c>
      <c r="AC72" s="197" t="str">
        <f>IF(P72="","",
P72*(VLOOKUP($F72,#REF!,COLUMN(#REF!)-COLUMN(#REF!)+1,0)/(10^6)))</f>
        <v/>
      </c>
      <c r="AD72" s="197" t="str">
        <f>IF(Q72="","",
Q72*(VLOOKUP($F72,#REF!,COLUMN(#REF!)-COLUMN(#REF!)+1,0)/(10^6)))</f>
        <v/>
      </c>
      <c r="AE72" s="197" t="str">
        <f>IF(R72="","",
R72*(VLOOKUP($F72,#REF!,COLUMN(#REF!)-COLUMN(#REF!)+1,0)/(10^6)))</f>
        <v/>
      </c>
      <c r="AF72" s="197" t="str">
        <f>IF(S72="","",
S72*(VLOOKUP($F72,#REF!,COLUMN(#REF!)-COLUMN(#REF!)+1,0)/(10^6)))</f>
        <v/>
      </c>
      <c r="AG72" s="198" t="str">
        <f>IF(T72="","",
T72*(VLOOKUP($F72,#REF!,COLUMN(#REF!)-COLUMN(#REF!)+1,0)/(10^6)))</f>
        <v/>
      </c>
      <c r="AH72" s="199">
        <f t="shared" si="10"/>
        <v>0</v>
      </c>
      <c r="AI72" s="196" t="str">
        <f>IF(I72="","",
I72*(VLOOKUP($F72,#REF!,COLUMN(#REF!)-COLUMN(#REF!)+1,0)/(10^3)))</f>
        <v/>
      </c>
      <c r="AJ72" s="197" t="str">
        <f>IF(J72="","",
J72*(VLOOKUP($F72,#REF!,COLUMN(#REF!)-COLUMN(#REF!)+1,0)/(10^3)))</f>
        <v/>
      </c>
      <c r="AK72" s="197" t="str">
        <f>IF(K72="","",
K72*(VLOOKUP($F72,#REF!,COLUMN(#REF!)-COLUMN(#REF!)+1,0)/(10^3)))</f>
        <v/>
      </c>
      <c r="AL72" s="197" t="str">
        <f>IF(L72="","",
L72*(VLOOKUP($F72,#REF!,COLUMN(#REF!)-COLUMN(#REF!)+1,0)/(10^3)))</f>
        <v/>
      </c>
      <c r="AM72" s="197" t="str">
        <f>IF(M72="","",
M72*(VLOOKUP($F72,#REF!,COLUMN(#REF!)-COLUMN(#REF!)+1,0)/(10^3)))</f>
        <v/>
      </c>
      <c r="AN72" s="197" t="str">
        <f>IF(N72="","",
N72*(VLOOKUP($F72,#REF!,COLUMN(#REF!)-COLUMN(#REF!)+1,0)/(10^3)))</f>
        <v/>
      </c>
      <c r="AO72" s="197" t="str">
        <f>IF(O72="","",
O72*(VLOOKUP($F72,#REF!,COLUMN(#REF!)-COLUMN(#REF!)+1,0)/(10^3)))</f>
        <v/>
      </c>
      <c r="AP72" s="197" t="str">
        <f>IF(P72="","",
P72*(VLOOKUP($F72,#REF!,COLUMN(#REF!)-COLUMN(#REF!)+1,0)/(10^3)))</f>
        <v/>
      </c>
      <c r="AQ72" s="197" t="str">
        <f>IF(Q72="","",
Q72*(VLOOKUP($F72,#REF!,COLUMN(#REF!)-COLUMN(#REF!)+1,0)/(10^3)))</f>
        <v/>
      </c>
      <c r="AR72" s="197" t="str">
        <f>IF(R72="","",
R72*(VLOOKUP($F72,#REF!,COLUMN(#REF!)-COLUMN(#REF!)+1,0)/(10^3)))</f>
        <v/>
      </c>
      <c r="AS72" s="197" t="str">
        <f>IF(S72="","",
S72*(VLOOKUP($F72,#REF!,COLUMN(#REF!)-COLUMN(#REF!)+1,0)/(10^3)))</f>
        <v/>
      </c>
      <c r="AT72" s="198" t="str">
        <f>IF(T72="","",
T72*(VLOOKUP($F72,#REF!,COLUMN(#REF!)-COLUMN(#REF!)+1,0)/(10^3)))</f>
        <v/>
      </c>
      <c r="AU72" s="199">
        <f t="shared" si="11"/>
        <v>0</v>
      </c>
      <c r="AV72" s="196" t="str">
        <f>IF(I72="","",
I72*(VLOOKUP($F72,#REF!,COLUMN(#REF!)-COLUMN(#REF!)+1,0)/(10^3)))</f>
        <v/>
      </c>
      <c r="AW72" s="197" t="str">
        <f>IF(J72="","",
J72*(VLOOKUP($F72,#REF!,COLUMN(#REF!)-COLUMN(#REF!)+1,0)/(10^3)))</f>
        <v/>
      </c>
      <c r="AX72" s="197" t="str">
        <f>IF(K72="","",
K72*(VLOOKUP($F72,#REF!,COLUMN(#REF!)-COLUMN(#REF!)+1,0)/(10^3)))</f>
        <v/>
      </c>
      <c r="AY72" s="197" t="str">
        <f>IF(L72="","",
L72*(VLOOKUP($F72,#REF!,COLUMN(#REF!)-COLUMN(#REF!)+1,0)/(10^3)))</f>
        <v/>
      </c>
      <c r="AZ72" s="197" t="str">
        <f>IF(M72="","",
M72*(VLOOKUP($F72,#REF!,COLUMN(#REF!)-COLUMN(#REF!)+1,0)/(10^3)))</f>
        <v/>
      </c>
      <c r="BA72" s="197" t="str">
        <f>IF(N72="","",
N72*(VLOOKUP($F72,#REF!,COLUMN(#REF!)-COLUMN(#REF!)+1,0)/(10^3)))</f>
        <v/>
      </c>
      <c r="BB72" s="197" t="str">
        <f>IF(O72="","",
O72*(VLOOKUP($F72,#REF!,COLUMN(#REF!)-COLUMN(#REF!)+1,0)/(10^3)))</f>
        <v/>
      </c>
      <c r="BC72" s="197" t="str">
        <f>IF(P72="","",
P72*(VLOOKUP($F72,#REF!,COLUMN(#REF!)-COLUMN(#REF!)+1,0)/(10^3)))</f>
        <v/>
      </c>
      <c r="BD72" s="197" t="str">
        <f>IF(Q72="","",
Q72*(VLOOKUP($F72,#REF!,COLUMN(#REF!)-COLUMN(#REF!)+1,0)/(10^3)))</f>
        <v/>
      </c>
      <c r="BE72" s="197" t="str">
        <f>IF(R72="","",
R72*(VLOOKUP($F72,#REF!,COLUMN(#REF!)-COLUMN(#REF!)+1,0)/(10^3)))</f>
        <v/>
      </c>
      <c r="BF72" s="197" t="str">
        <f>IF(S72="","",
S72*(VLOOKUP($F72,#REF!,COLUMN(#REF!)-COLUMN(#REF!)+1,0)/(10^3)))</f>
        <v/>
      </c>
      <c r="BG72" s="198" t="str">
        <f>IF(T72="","",
T72*(VLOOKUP($F72,#REF!,COLUMN(#REF!)-COLUMN(#REF!)+1,0)/(10^3)))</f>
        <v/>
      </c>
      <c r="BH72" s="199">
        <f t="shared" si="12"/>
        <v>0</v>
      </c>
    </row>
    <row r="73" spans="2:60" ht="17.45" customHeight="1" thickBot="1" x14ac:dyDescent="0.35">
      <c r="B73" s="744"/>
      <c r="C73" s="723"/>
      <c r="D73" s="724"/>
      <c r="E73" s="169"/>
      <c r="F73" s="174"/>
      <c r="G73" s="132"/>
      <c r="H73" s="234" t="str">
        <f>IF($F73="","",
VLOOKUP($F73,#REF!,2,0))</f>
        <v/>
      </c>
      <c r="I73" s="175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7"/>
      <c r="U73" s="235">
        <f t="shared" si="0"/>
        <v>0</v>
      </c>
      <c r="V73" s="236" t="str">
        <f>IF(I73="","",
I73*(VLOOKUP($F73,#REF!,COLUMN(#REF!)-COLUMN(#REF!)+1,0)/(10^6)))</f>
        <v/>
      </c>
      <c r="W73" s="237" t="str">
        <f>IF(J73="","",
J73*(VLOOKUP($F73,#REF!,COLUMN(#REF!)-COLUMN(#REF!)+1,0)/(10^6)))</f>
        <v/>
      </c>
      <c r="X73" s="237" t="str">
        <f>IF(K73="","",
K73*(VLOOKUP($F73,#REF!,COLUMN(#REF!)-COLUMN(#REF!)+1,0)/(10^6)))</f>
        <v/>
      </c>
      <c r="Y73" s="237" t="str">
        <f>IF(L73="","",
L73*(VLOOKUP($F73,#REF!,COLUMN(#REF!)-COLUMN(#REF!)+1,0)/(10^6)))</f>
        <v/>
      </c>
      <c r="Z73" s="237" t="str">
        <f>IF(M73="","",
M73*(VLOOKUP($F73,#REF!,COLUMN(#REF!)-COLUMN(#REF!)+1,0)/(10^6)))</f>
        <v/>
      </c>
      <c r="AA73" s="237" t="str">
        <f>IF(N73="","",
N73*(VLOOKUP($F73,#REF!,COLUMN(#REF!)-COLUMN(#REF!)+1,0)/(10^6)))</f>
        <v/>
      </c>
      <c r="AB73" s="237" t="str">
        <f>IF(O73="","",
O73*(VLOOKUP($F73,#REF!,COLUMN(#REF!)-COLUMN(#REF!)+1,0)/(10^6)))</f>
        <v/>
      </c>
      <c r="AC73" s="237" t="str">
        <f>IF(P73="","",
P73*(VLOOKUP($F73,#REF!,COLUMN(#REF!)-COLUMN(#REF!)+1,0)/(10^6)))</f>
        <v/>
      </c>
      <c r="AD73" s="237" t="str">
        <f>IF(Q73="","",
Q73*(VLOOKUP($F73,#REF!,COLUMN(#REF!)-COLUMN(#REF!)+1,0)/(10^6)))</f>
        <v/>
      </c>
      <c r="AE73" s="237" t="str">
        <f>IF(R73="","",
R73*(VLOOKUP($F73,#REF!,COLUMN(#REF!)-COLUMN(#REF!)+1,0)/(10^6)))</f>
        <v/>
      </c>
      <c r="AF73" s="237" t="str">
        <f>IF(S73="","",
S73*(VLOOKUP($F73,#REF!,COLUMN(#REF!)-COLUMN(#REF!)+1,0)/(10^6)))</f>
        <v/>
      </c>
      <c r="AG73" s="238" t="str">
        <f>IF(T73="","",
T73*(VLOOKUP($F73,#REF!,COLUMN(#REF!)-COLUMN(#REF!)+1,0)/(10^6)))</f>
        <v/>
      </c>
      <c r="AH73" s="239">
        <f t="shared" si="10"/>
        <v>0</v>
      </c>
      <c r="AI73" s="240" t="str">
        <f>IF(I73="","",
I73*(VLOOKUP($F73,#REF!,COLUMN(#REF!)-COLUMN(#REF!)+1,0)/(10^3)))</f>
        <v/>
      </c>
      <c r="AJ73" s="237" t="str">
        <f>IF(J73="","",
J73*(VLOOKUP($F73,#REF!,COLUMN(#REF!)-COLUMN(#REF!)+1,0)/(10^3)))</f>
        <v/>
      </c>
      <c r="AK73" s="237" t="str">
        <f>IF(K73="","",
K73*(VLOOKUP($F73,#REF!,COLUMN(#REF!)-COLUMN(#REF!)+1,0)/(10^3)))</f>
        <v/>
      </c>
      <c r="AL73" s="237" t="str">
        <f>IF(L73="","",
L73*(VLOOKUP($F73,#REF!,COLUMN(#REF!)-COLUMN(#REF!)+1,0)/(10^3)))</f>
        <v/>
      </c>
      <c r="AM73" s="237" t="str">
        <f>IF(M73="","",
M73*(VLOOKUP($F73,#REF!,COLUMN(#REF!)-COLUMN(#REF!)+1,0)/(10^3)))</f>
        <v/>
      </c>
      <c r="AN73" s="237" t="str">
        <f>IF(N73="","",
N73*(VLOOKUP($F73,#REF!,COLUMN(#REF!)-COLUMN(#REF!)+1,0)/(10^3)))</f>
        <v/>
      </c>
      <c r="AO73" s="237" t="str">
        <f>IF(O73="","",
O73*(VLOOKUP($F73,#REF!,COLUMN(#REF!)-COLUMN(#REF!)+1,0)/(10^3)))</f>
        <v/>
      </c>
      <c r="AP73" s="237" t="str">
        <f>IF(P73="","",
P73*(VLOOKUP($F73,#REF!,COLUMN(#REF!)-COLUMN(#REF!)+1,0)/(10^3)))</f>
        <v/>
      </c>
      <c r="AQ73" s="237" t="str">
        <f>IF(Q73="","",
Q73*(VLOOKUP($F73,#REF!,COLUMN(#REF!)-COLUMN(#REF!)+1,0)/(10^3)))</f>
        <v/>
      </c>
      <c r="AR73" s="237" t="str">
        <f>IF(R73="","",
R73*(VLOOKUP($F73,#REF!,COLUMN(#REF!)-COLUMN(#REF!)+1,0)/(10^3)))</f>
        <v/>
      </c>
      <c r="AS73" s="237" t="str">
        <f>IF(S73="","",
S73*(VLOOKUP($F73,#REF!,COLUMN(#REF!)-COLUMN(#REF!)+1,0)/(10^3)))</f>
        <v/>
      </c>
      <c r="AT73" s="238" t="str">
        <f>IF(T73="","",
T73*(VLOOKUP($F73,#REF!,COLUMN(#REF!)-COLUMN(#REF!)+1,0)/(10^3)))</f>
        <v/>
      </c>
      <c r="AU73" s="239">
        <f t="shared" si="11"/>
        <v>0</v>
      </c>
      <c r="AV73" s="240" t="str">
        <f>IF(I73="","",
I73*(VLOOKUP($F73,#REF!,COLUMN(#REF!)-COLUMN(#REF!)+1,0)/(10^3)))</f>
        <v/>
      </c>
      <c r="AW73" s="237" t="str">
        <f>IF(J73="","",
J73*(VLOOKUP($F73,#REF!,COLUMN(#REF!)-COLUMN(#REF!)+1,0)/(10^3)))</f>
        <v/>
      </c>
      <c r="AX73" s="237" t="str">
        <f>IF(K73="","",
K73*(VLOOKUP($F73,#REF!,COLUMN(#REF!)-COLUMN(#REF!)+1,0)/(10^3)))</f>
        <v/>
      </c>
      <c r="AY73" s="237" t="str">
        <f>IF(L73="","",
L73*(VLOOKUP($F73,#REF!,COLUMN(#REF!)-COLUMN(#REF!)+1,0)/(10^3)))</f>
        <v/>
      </c>
      <c r="AZ73" s="237" t="str">
        <f>IF(M73="","",
M73*(VLOOKUP($F73,#REF!,COLUMN(#REF!)-COLUMN(#REF!)+1,0)/(10^3)))</f>
        <v/>
      </c>
      <c r="BA73" s="237" t="str">
        <f>IF(N73="","",
N73*(VLOOKUP($F73,#REF!,COLUMN(#REF!)-COLUMN(#REF!)+1,0)/(10^3)))</f>
        <v/>
      </c>
      <c r="BB73" s="237" t="str">
        <f>IF(O73="","",
O73*(VLOOKUP($F73,#REF!,COLUMN(#REF!)-COLUMN(#REF!)+1,0)/(10^3)))</f>
        <v/>
      </c>
      <c r="BC73" s="237" t="str">
        <f>IF(P73="","",
P73*(VLOOKUP($F73,#REF!,COLUMN(#REF!)-COLUMN(#REF!)+1,0)/(10^3)))</f>
        <v/>
      </c>
      <c r="BD73" s="237" t="str">
        <f>IF(Q73="","",
Q73*(VLOOKUP($F73,#REF!,COLUMN(#REF!)-COLUMN(#REF!)+1,0)/(10^3)))</f>
        <v/>
      </c>
      <c r="BE73" s="237" t="str">
        <f>IF(R73="","",
R73*(VLOOKUP($F73,#REF!,COLUMN(#REF!)-COLUMN(#REF!)+1,0)/(10^3)))</f>
        <v/>
      </c>
      <c r="BF73" s="237" t="str">
        <f>IF(S73="","",
S73*(VLOOKUP($F73,#REF!,COLUMN(#REF!)-COLUMN(#REF!)+1,0)/(10^3)))</f>
        <v/>
      </c>
      <c r="BG73" s="238" t="str">
        <f>IF(T73="","",
T73*(VLOOKUP($F73,#REF!,COLUMN(#REF!)-COLUMN(#REF!)+1,0)/(10^3)))</f>
        <v/>
      </c>
      <c r="BH73" s="239">
        <f t="shared" si="12"/>
        <v>0</v>
      </c>
    </row>
    <row r="74" spans="2:60" ht="16.5" customHeight="1" x14ac:dyDescent="0.3"/>
    <row r="77" spans="2:60" ht="17.25" thickBot="1" x14ac:dyDescent="0.35">
      <c r="C77" s="77" t="s">
        <v>253</v>
      </c>
      <c r="D77" s="77" t="s">
        <v>254</v>
      </c>
      <c r="F77" s="77" t="s">
        <v>228</v>
      </c>
      <c r="G77" s="77" t="s">
        <v>227</v>
      </c>
    </row>
    <row r="78" spans="2:60" x14ac:dyDescent="0.3">
      <c r="C78" s="284" t="s">
        <v>133</v>
      </c>
      <c r="D78" s="285" t="s">
        <v>165</v>
      </c>
      <c r="F78" s="291" t="s">
        <v>28</v>
      </c>
      <c r="G78" s="292" t="s">
        <v>229</v>
      </c>
    </row>
    <row r="79" spans="2:60" x14ac:dyDescent="0.3">
      <c r="C79" s="286" t="s">
        <v>95</v>
      </c>
      <c r="D79" s="287" t="s">
        <v>172</v>
      </c>
      <c r="F79" s="286" t="s">
        <v>27</v>
      </c>
      <c r="G79" s="293" t="s">
        <v>230</v>
      </c>
    </row>
    <row r="80" spans="2:60" x14ac:dyDescent="0.3">
      <c r="C80" s="286" t="s">
        <v>96</v>
      </c>
      <c r="D80" s="287" t="s">
        <v>166</v>
      </c>
      <c r="F80" s="286" t="s">
        <v>25</v>
      </c>
      <c r="G80" s="293" t="s">
        <v>231</v>
      </c>
    </row>
    <row r="81" spans="3:7" x14ac:dyDescent="0.3">
      <c r="C81" s="286" t="s">
        <v>97</v>
      </c>
      <c r="D81" s="287" t="s">
        <v>167</v>
      </c>
      <c r="F81" s="286" t="s">
        <v>26</v>
      </c>
      <c r="G81" s="293" t="s">
        <v>232</v>
      </c>
    </row>
    <row r="82" spans="3:7" x14ac:dyDescent="0.3">
      <c r="C82" s="286" t="s">
        <v>98</v>
      </c>
      <c r="D82" s="287" t="s">
        <v>168</v>
      </c>
      <c r="F82" s="286" t="s">
        <v>30</v>
      </c>
      <c r="G82" s="293" t="s">
        <v>233</v>
      </c>
    </row>
    <row r="83" spans="3:7" x14ac:dyDescent="0.3">
      <c r="C83" s="286" t="s">
        <v>99</v>
      </c>
      <c r="D83" s="287" t="s">
        <v>169</v>
      </c>
      <c r="F83" s="286" t="s">
        <v>33</v>
      </c>
      <c r="G83" s="293" t="s">
        <v>234</v>
      </c>
    </row>
    <row r="84" spans="3:7" x14ac:dyDescent="0.3">
      <c r="C84" s="286" t="s">
        <v>100</v>
      </c>
      <c r="D84" s="287" t="s">
        <v>170</v>
      </c>
      <c r="F84" s="286" t="s">
        <v>24</v>
      </c>
      <c r="G84" s="293" t="s">
        <v>235</v>
      </c>
    </row>
    <row r="85" spans="3:7" x14ac:dyDescent="0.3">
      <c r="C85" s="286" t="s">
        <v>101</v>
      </c>
      <c r="D85" s="287" t="s">
        <v>171</v>
      </c>
      <c r="F85" s="286"/>
      <c r="G85" s="293" t="s">
        <v>236</v>
      </c>
    </row>
    <row r="86" spans="3:7" x14ac:dyDescent="0.3">
      <c r="C86" s="286" t="s">
        <v>102</v>
      </c>
      <c r="D86" s="287" t="s">
        <v>173</v>
      </c>
      <c r="F86" s="286"/>
      <c r="G86" s="293" t="s">
        <v>237</v>
      </c>
    </row>
    <row r="87" spans="3:7" x14ac:dyDescent="0.3">
      <c r="C87" s="286" t="s">
        <v>103</v>
      </c>
      <c r="D87" s="287" t="s">
        <v>174</v>
      </c>
      <c r="F87" s="286"/>
      <c r="G87" s="293" t="s">
        <v>238</v>
      </c>
    </row>
    <row r="88" spans="3:7" x14ac:dyDescent="0.3">
      <c r="C88" s="286" t="s">
        <v>104</v>
      </c>
      <c r="D88" s="287" t="s">
        <v>175</v>
      </c>
      <c r="F88" s="286"/>
      <c r="G88" s="293" t="s">
        <v>239</v>
      </c>
    </row>
    <row r="89" spans="3:7" x14ac:dyDescent="0.3">
      <c r="C89" s="286" t="s">
        <v>138</v>
      </c>
      <c r="D89" s="287" t="s">
        <v>176</v>
      </c>
      <c r="F89" s="286"/>
      <c r="G89" s="293" t="s">
        <v>240</v>
      </c>
    </row>
    <row r="90" spans="3:7" x14ac:dyDescent="0.3">
      <c r="C90" s="286" t="s">
        <v>105</v>
      </c>
      <c r="D90" s="287" t="s">
        <v>177</v>
      </c>
      <c r="F90" s="286"/>
      <c r="G90" s="293" t="s">
        <v>241</v>
      </c>
    </row>
    <row r="91" spans="3:7" x14ac:dyDescent="0.3">
      <c r="C91" s="286" t="s">
        <v>106</v>
      </c>
      <c r="D91" s="287" t="s">
        <v>178</v>
      </c>
      <c r="F91" s="286"/>
      <c r="G91" s="293" t="s">
        <v>242</v>
      </c>
    </row>
    <row r="92" spans="3:7" x14ac:dyDescent="0.3">
      <c r="C92" s="286" t="s">
        <v>107</v>
      </c>
      <c r="D92" s="287" t="s">
        <v>181</v>
      </c>
      <c r="F92" s="286"/>
      <c r="G92" s="293" t="s">
        <v>243</v>
      </c>
    </row>
    <row r="93" spans="3:7" x14ac:dyDescent="0.3">
      <c r="C93" s="286" t="s">
        <v>108</v>
      </c>
      <c r="D93" s="287" t="s">
        <v>179</v>
      </c>
      <c r="F93" s="286"/>
      <c r="G93" s="293" t="s">
        <v>244</v>
      </c>
    </row>
    <row r="94" spans="3:7" x14ac:dyDescent="0.3">
      <c r="C94" s="286" t="s">
        <v>134</v>
      </c>
      <c r="D94" s="287" t="s">
        <v>180</v>
      </c>
      <c r="F94" s="286"/>
      <c r="G94" s="293" t="s">
        <v>245</v>
      </c>
    </row>
    <row r="95" spans="3:7" x14ac:dyDescent="0.3">
      <c r="C95" s="286" t="s">
        <v>109</v>
      </c>
      <c r="D95" s="287" t="s">
        <v>182</v>
      </c>
      <c r="F95" s="286"/>
      <c r="G95" s="293" t="s">
        <v>246</v>
      </c>
    </row>
    <row r="96" spans="3:7" x14ac:dyDescent="0.3">
      <c r="C96" s="286" t="s">
        <v>110</v>
      </c>
      <c r="D96" s="287" t="s">
        <v>183</v>
      </c>
      <c r="F96" s="294"/>
      <c r="G96" s="295" t="s">
        <v>247</v>
      </c>
    </row>
    <row r="97" spans="3:7" x14ac:dyDescent="0.3">
      <c r="C97" s="286" t="s">
        <v>111</v>
      </c>
      <c r="D97" s="287" t="s">
        <v>162</v>
      </c>
      <c r="F97" s="294"/>
      <c r="G97" s="295" t="s">
        <v>248</v>
      </c>
    </row>
    <row r="98" spans="3:7" x14ac:dyDescent="0.3">
      <c r="C98" s="286" t="s">
        <v>112</v>
      </c>
      <c r="D98" s="287" t="s">
        <v>184</v>
      </c>
      <c r="F98" s="294"/>
      <c r="G98" s="295" t="s">
        <v>249</v>
      </c>
    </row>
    <row r="99" spans="3:7" x14ac:dyDescent="0.3">
      <c r="C99" s="286" t="s">
        <v>113</v>
      </c>
      <c r="D99" s="287" t="s">
        <v>185</v>
      </c>
      <c r="F99" s="294"/>
      <c r="G99" s="295" t="s">
        <v>250</v>
      </c>
    </row>
    <row r="100" spans="3:7" x14ac:dyDescent="0.3">
      <c r="C100" s="286" t="s">
        <v>114</v>
      </c>
      <c r="D100" s="287" t="s">
        <v>186</v>
      </c>
      <c r="F100" s="294"/>
      <c r="G100" s="295" t="s">
        <v>251</v>
      </c>
    </row>
    <row r="101" spans="3:7" x14ac:dyDescent="0.3">
      <c r="C101" s="286" t="s">
        <v>115</v>
      </c>
      <c r="D101" s="287" t="s">
        <v>187</v>
      </c>
      <c r="F101" s="294"/>
      <c r="G101" s="295" t="s">
        <v>252</v>
      </c>
    </row>
    <row r="102" spans="3:7" ht="17.25" thickBot="1" x14ac:dyDescent="0.35">
      <c r="C102" s="286" t="s">
        <v>116</v>
      </c>
      <c r="D102" s="287" t="s">
        <v>188</v>
      </c>
      <c r="F102" s="296"/>
      <c r="G102" s="297" t="s">
        <v>238</v>
      </c>
    </row>
    <row r="103" spans="3:7" x14ac:dyDescent="0.3">
      <c r="C103" s="286" t="s">
        <v>117</v>
      </c>
      <c r="D103" s="287" t="s">
        <v>189</v>
      </c>
    </row>
    <row r="104" spans="3:7" x14ac:dyDescent="0.3">
      <c r="C104" s="286" t="s">
        <v>118</v>
      </c>
      <c r="D104" s="287" t="s">
        <v>190</v>
      </c>
    </row>
    <row r="105" spans="3:7" x14ac:dyDescent="0.3">
      <c r="C105" s="286" t="s">
        <v>119</v>
      </c>
      <c r="D105" s="287" t="s">
        <v>191</v>
      </c>
    </row>
    <row r="106" spans="3:7" x14ac:dyDescent="0.3">
      <c r="C106" s="286" t="s">
        <v>120</v>
      </c>
      <c r="D106" s="287" t="s">
        <v>192</v>
      </c>
    </row>
    <row r="107" spans="3:7" x14ac:dyDescent="0.3">
      <c r="C107" s="286" t="s">
        <v>121</v>
      </c>
      <c r="D107" s="287" t="s">
        <v>210</v>
      </c>
    </row>
    <row r="108" spans="3:7" x14ac:dyDescent="0.3">
      <c r="C108" s="286" t="s">
        <v>122</v>
      </c>
      <c r="D108" s="287" t="s">
        <v>211</v>
      </c>
    </row>
    <row r="109" spans="3:7" x14ac:dyDescent="0.3">
      <c r="C109" s="286" t="s">
        <v>123</v>
      </c>
      <c r="D109" s="287" t="s">
        <v>212</v>
      </c>
    </row>
    <row r="110" spans="3:7" x14ac:dyDescent="0.3">
      <c r="C110" s="286" t="s">
        <v>124</v>
      </c>
      <c r="D110" s="287" t="s">
        <v>193</v>
      </c>
    </row>
    <row r="111" spans="3:7" x14ac:dyDescent="0.3">
      <c r="C111" s="286" t="s">
        <v>135</v>
      </c>
      <c r="D111" s="287" t="s">
        <v>194</v>
      </c>
    </row>
    <row r="112" spans="3:7" x14ac:dyDescent="0.3">
      <c r="C112" s="286" t="s">
        <v>125</v>
      </c>
      <c r="D112" s="287" t="s">
        <v>195</v>
      </c>
    </row>
    <row r="113" spans="3:4" x14ac:dyDescent="0.3">
      <c r="C113" s="286" t="s">
        <v>126</v>
      </c>
      <c r="D113" s="287" t="s">
        <v>196</v>
      </c>
    </row>
    <row r="114" spans="3:4" x14ac:dyDescent="0.3">
      <c r="C114" s="286" t="s">
        <v>127</v>
      </c>
      <c r="D114" s="287" t="s">
        <v>197</v>
      </c>
    </row>
    <row r="115" spans="3:4" x14ac:dyDescent="0.3">
      <c r="C115" s="286" t="s">
        <v>128</v>
      </c>
      <c r="D115" s="287" t="s">
        <v>26</v>
      </c>
    </row>
    <row r="116" spans="3:4" x14ac:dyDescent="0.3">
      <c r="C116" s="286" t="s">
        <v>129</v>
      </c>
      <c r="D116" s="287" t="s">
        <v>198</v>
      </c>
    </row>
    <row r="117" spans="3:4" x14ac:dyDescent="0.3">
      <c r="C117" s="286" t="s">
        <v>130</v>
      </c>
      <c r="D117" s="287" t="s">
        <v>199</v>
      </c>
    </row>
    <row r="118" spans="3:4" x14ac:dyDescent="0.3">
      <c r="C118" s="286" t="s">
        <v>131</v>
      </c>
      <c r="D118" s="287" t="s">
        <v>200</v>
      </c>
    </row>
    <row r="119" spans="3:4" x14ac:dyDescent="0.3">
      <c r="C119" s="286" t="s">
        <v>132</v>
      </c>
      <c r="D119" s="287" t="s">
        <v>201</v>
      </c>
    </row>
    <row r="120" spans="3:4" x14ac:dyDescent="0.3">
      <c r="C120" s="288"/>
      <c r="D120" s="287" t="s">
        <v>202</v>
      </c>
    </row>
    <row r="121" spans="3:4" x14ac:dyDescent="0.3">
      <c r="C121" s="288"/>
      <c r="D121" s="287" t="s">
        <v>203</v>
      </c>
    </row>
    <row r="122" spans="3:4" x14ac:dyDescent="0.3">
      <c r="C122" s="288"/>
      <c r="D122" s="287" t="s">
        <v>204</v>
      </c>
    </row>
    <row r="123" spans="3:4" x14ac:dyDescent="0.3">
      <c r="C123" s="288"/>
      <c r="D123" s="287" t="s">
        <v>205</v>
      </c>
    </row>
    <row r="124" spans="3:4" x14ac:dyDescent="0.3">
      <c r="C124" s="288"/>
      <c r="D124" s="287" t="s">
        <v>206</v>
      </c>
    </row>
    <row r="125" spans="3:4" x14ac:dyDescent="0.3">
      <c r="C125" s="288"/>
      <c r="D125" s="287" t="s">
        <v>213</v>
      </c>
    </row>
    <row r="126" spans="3:4" x14ac:dyDescent="0.3">
      <c r="C126" s="288"/>
      <c r="D126" s="287" t="s">
        <v>207</v>
      </c>
    </row>
    <row r="127" spans="3:4" x14ac:dyDescent="0.3">
      <c r="C127" s="288"/>
      <c r="D127" s="287" t="s">
        <v>208</v>
      </c>
    </row>
    <row r="128" spans="3:4" x14ac:dyDescent="0.3">
      <c r="C128" s="288"/>
      <c r="D128" s="287" t="s">
        <v>214</v>
      </c>
    </row>
    <row r="129" spans="3:4" x14ac:dyDescent="0.3">
      <c r="C129" s="288"/>
      <c r="D129" s="287" t="s">
        <v>215</v>
      </c>
    </row>
    <row r="130" spans="3:4" x14ac:dyDescent="0.3">
      <c r="C130" s="288"/>
      <c r="D130" s="287" t="s">
        <v>209</v>
      </c>
    </row>
    <row r="131" spans="3:4" x14ac:dyDescent="0.3">
      <c r="C131" s="288"/>
      <c r="D131" s="287" t="s">
        <v>216</v>
      </c>
    </row>
    <row r="132" spans="3:4" x14ac:dyDescent="0.3">
      <c r="C132" s="288"/>
      <c r="D132" s="287" t="s">
        <v>217</v>
      </c>
    </row>
    <row r="133" spans="3:4" x14ac:dyDescent="0.3">
      <c r="C133" s="288"/>
      <c r="D133" s="287" t="s">
        <v>218</v>
      </c>
    </row>
    <row r="134" spans="3:4" x14ac:dyDescent="0.3">
      <c r="C134" s="288"/>
      <c r="D134" s="287" t="s">
        <v>219</v>
      </c>
    </row>
    <row r="135" spans="3:4" x14ac:dyDescent="0.3">
      <c r="C135" s="288"/>
      <c r="D135" s="287" t="s">
        <v>221</v>
      </c>
    </row>
    <row r="136" spans="3:4" x14ac:dyDescent="0.3">
      <c r="C136" s="288"/>
      <c r="D136" s="287" t="s">
        <v>220</v>
      </c>
    </row>
    <row r="137" spans="3:4" x14ac:dyDescent="0.3">
      <c r="C137" s="288"/>
      <c r="D137" s="287" t="s">
        <v>222</v>
      </c>
    </row>
    <row r="138" spans="3:4" x14ac:dyDescent="0.3">
      <c r="C138" s="288"/>
      <c r="D138" s="287" t="s">
        <v>223</v>
      </c>
    </row>
    <row r="139" spans="3:4" x14ac:dyDescent="0.3">
      <c r="C139" s="288"/>
      <c r="D139" s="287" t="s">
        <v>225</v>
      </c>
    </row>
    <row r="140" spans="3:4" x14ac:dyDescent="0.3">
      <c r="C140" s="288"/>
      <c r="D140" s="287" t="s">
        <v>224</v>
      </c>
    </row>
    <row r="141" spans="3:4" ht="17.25" thickBot="1" x14ac:dyDescent="0.35">
      <c r="C141" s="289"/>
      <c r="D141" s="290" t="s">
        <v>226</v>
      </c>
    </row>
  </sheetData>
  <sheetProtection formatCells="0" formatColumns="0" formatRows="0"/>
  <mergeCells count="34">
    <mergeCell ref="AI52:AU52"/>
    <mergeCell ref="AV52:BH52"/>
    <mergeCell ref="C64:D73"/>
    <mergeCell ref="C40:D51"/>
    <mergeCell ref="E40:H40"/>
    <mergeCell ref="I40:U40"/>
    <mergeCell ref="V40:AH40"/>
    <mergeCell ref="AI40:AU40"/>
    <mergeCell ref="B52:B73"/>
    <mergeCell ref="C52:D63"/>
    <mergeCell ref="E52:H52"/>
    <mergeCell ref="I52:U52"/>
    <mergeCell ref="V52:AH52"/>
    <mergeCell ref="AI5:AU5"/>
    <mergeCell ref="AV5:BH5"/>
    <mergeCell ref="B7:D7"/>
    <mergeCell ref="B8:B51"/>
    <mergeCell ref="C8:D17"/>
    <mergeCell ref="C18:D27"/>
    <mergeCell ref="C28:C39"/>
    <mergeCell ref="D28:H28"/>
    <mergeCell ref="I28:U28"/>
    <mergeCell ref="V28:AH28"/>
    <mergeCell ref="AI28:AU28"/>
    <mergeCell ref="AV28:BH28"/>
    <mergeCell ref="D30:D35"/>
    <mergeCell ref="D36:D37"/>
    <mergeCell ref="D38:D39"/>
    <mergeCell ref="AV40:BH40"/>
    <mergeCell ref="B3:U3"/>
    <mergeCell ref="B5:D6"/>
    <mergeCell ref="E5:H5"/>
    <mergeCell ref="I5:U5"/>
    <mergeCell ref="V5:AH5"/>
  </mergeCells>
  <phoneticPr fontId="2" type="noConversion"/>
  <conditionalFormatting sqref="G42:G51">
    <cfRule type="expression" dxfId="1" priority="1">
      <formula>AND($E42&lt;&gt;#REF!,$E42&lt;&gt;#REF!)</formula>
    </cfRule>
  </conditionalFormatting>
  <dataValidations count="8">
    <dataValidation type="list" allowBlank="1" showInputMessage="1" showErrorMessage="1" sqref="G30:G35" xr:uid="{09E293B0-D8E8-4EAF-A698-88971FBC301E}">
      <formula1>INDIRECT($D$30&amp;F30)</formula1>
    </dataValidation>
    <dataValidation type="list" allowBlank="1" showInputMessage="1" showErrorMessage="1" sqref="G38:G39" xr:uid="{1881FBD4-570B-4226-8E58-B547DF78874C}">
      <formula1>INDIRECT($D$38)</formula1>
    </dataValidation>
    <dataValidation type="list" allowBlank="1" showInputMessage="1" showErrorMessage="1" sqref="F30:F37" xr:uid="{26FD2925-59EA-43F4-BDF0-10008FD67FEC}">
      <formula1>"생활폐기물,사업장폐기물,하수슬러지"</formula1>
    </dataValidation>
    <dataValidation allowBlank="1" prompt="탱크로리에 저장하지 않은 이동식 액체석유가스(LPG)는 프로판으로 간주" sqref="F29" xr:uid="{8DC39763-7B69-42E3-A1EF-EBAE59AA795A}"/>
    <dataValidation type="custom" allowBlank="1" showInputMessage="1" showErrorMessage="1" errorTitle="[공정상_탄산염_사용량] 및 [유리_생산량]인 경우만 입력" error="(공정상_탄산염_사용량)은 탄산염 사용 비율 0~1 사이값 입력(0=0%, 1=100%)_x000a_(유리_생산량)은 컬릿(폐유리) 사용량 비율 0~1 사이값 입력 (0=0%, 1=100%)_x000a_그 외 공정은 입력 불필요_x000a_" sqref="G42:G44" xr:uid="{DD402985-B74A-4F46-B49C-6811442F6AE3}">
      <formula1>IF(OR($E42="공정상_탄산염_사용량",$E42="유리_생산량"),AND($G42&lt;=1,$G42&gt;=0),"")</formula1>
    </dataValidation>
    <dataValidation type="custom" allowBlank="1" showInputMessage="1" showErrorMessage="1" errorTitle="[공정상_탄산염_사용량] 및 [유리_생산량]인 경우에만 입" error="(공정상_탄산염_사용량)은 탄산염 사용 비율 0~1 사이값 입력(0=0%, 1=100%)_x000a_(유리_생산량)은 컬릿(폐유리) 사용량 비율 0~1 사이값 입력 (0=0%, 1=100%)_x000a_그 외 공정은 입력 불필요_x000a_" sqref="G45:G51" xr:uid="{FCA145D5-BC19-45BA-B464-082F833EEB31}">
      <formula1>IF(OR($E45="공정상_탄산염_사용량",$E45="유리_생산량"),AND($G45&lt;=1,$G45&gt;=0),"")</formula1>
    </dataValidation>
    <dataValidation type="list" allowBlank="1" showInputMessage="1" showErrorMessage="1" sqref="F42:F51" xr:uid="{DEB467D3-1392-420E-90F8-559D2C1AB4C1}">
      <formula1>INDIRECT(E42)</formula1>
    </dataValidation>
    <dataValidation type="list" allowBlank="1" showInputMessage="1" showErrorMessage="1" sqref="E42:E51 F54:F73" xr:uid="{31B76D95-7C88-4E1B-B73C-40A12F6B17A5}">
      <formula1>#REF!</formula1>
    </dataValidation>
  </dataValidations>
  <pageMargins left="0.75" right="0.75" top="1" bottom="1" header="0.5" footer="0.5"/>
  <pageSetup paperSize="9" scale="19" orientation="landscape" horizontalDpi="4294967295" verticalDpi="429496729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B4B4-8D6D-423A-8FD8-25A1DB9F0DB7}">
  <dimension ref="A1:U72"/>
  <sheetViews>
    <sheetView topLeftCell="A22" zoomScaleNormal="100" workbookViewId="0">
      <selection activeCell="N69" sqref="N69"/>
    </sheetView>
  </sheetViews>
  <sheetFormatPr defaultColWidth="9" defaultRowHeight="16.5" x14ac:dyDescent="0.3"/>
  <cols>
    <col min="1" max="1" width="2.625" style="3" customWidth="1"/>
    <col min="2" max="2" width="10.125" style="3" customWidth="1"/>
    <col min="3" max="3" width="8.125" style="3" customWidth="1"/>
    <col min="4" max="4" width="5.375" style="3" customWidth="1"/>
    <col min="5" max="5" width="20.375" style="3" customWidth="1"/>
    <col min="6" max="6" width="28.75" style="3" customWidth="1"/>
    <col min="7" max="7" width="4.25" style="3" customWidth="1"/>
    <col min="8" max="8" width="6.25" style="3" customWidth="1"/>
    <col min="9" max="20" width="10.125" style="3" customWidth="1"/>
    <col min="21" max="21" width="15.5" style="3" customWidth="1"/>
    <col min="22" max="16384" width="9" style="3"/>
  </cols>
  <sheetData>
    <row r="1" spans="1:2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25" x14ac:dyDescent="0.3">
      <c r="A2" s="2"/>
      <c r="B2" s="790" t="s">
        <v>507</v>
      </c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</row>
    <row r="3" spans="1:21" ht="6.6" customHeight="1" x14ac:dyDescent="0.3">
      <c r="A3" s="2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17.25" thickBot="1" x14ac:dyDescent="0.3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3">
      <c r="A5" s="2"/>
      <c r="B5" s="775" t="s">
        <v>470</v>
      </c>
      <c r="C5" s="776"/>
      <c r="D5" s="776"/>
      <c r="E5" s="791" t="s">
        <v>493</v>
      </c>
      <c r="F5" s="792"/>
      <c r="G5" s="792"/>
      <c r="H5" s="793"/>
      <c r="I5" s="730" t="s">
        <v>506</v>
      </c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9"/>
    </row>
    <row r="6" spans="1:21" ht="16.5" customHeight="1" thickBot="1" x14ac:dyDescent="0.35">
      <c r="A6" s="2"/>
      <c r="B6" s="735"/>
      <c r="C6" s="736"/>
      <c r="D6" s="736"/>
      <c r="E6" s="4" t="s">
        <v>491</v>
      </c>
      <c r="F6" s="5" t="s">
        <v>417</v>
      </c>
      <c r="G6" s="5" t="s">
        <v>56</v>
      </c>
      <c r="H6" s="6" t="s">
        <v>285</v>
      </c>
      <c r="I6" s="7" t="s">
        <v>471</v>
      </c>
      <c r="J6" s="8" t="s">
        <v>482</v>
      </c>
      <c r="K6" s="8" t="s">
        <v>472</v>
      </c>
      <c r="L6" s="8" t="s">
        <v>473</v>
      </c>
      <c r="M6" s="8" t="s">
        <v>474</v>
      </c>
      <c r="N6" s="8" t="s">
        <v>475</v>
      </c>
      <c r="O6" s="8" t="s">
        <v>476</v>
      </c>
      <c r="P6" s="8" t="s">
        <v>477</v>
      </c>
      <c r="Q6" s="8" t="s">
        <v>478</v>
      </c>
      <c r="R6" s="8" t="s">
        <v>479</v>
      </c>
      <c r="S6" s="8" t="s">
        <v>480</v>
      </c>
      <c r="T6" s="9" t="s">
        <v>481</v>
      </c>
      <c r="U6" s="10" t="s">
        <v>483</v>
      </c>
    </row>
    <row r="7" spans="1:21" ht="17.25" customHeight="1" thickTop="1" x14ac:dyDescent="0.3">
      <c r="A7" s="2"/>
      <c r="B7" s="798" t="s">
        <v>544</v>
      </c>
      <c r="C7" s="863" t="s">
        <v>485</v>
      </c>
      <c r="D7" s="864"/>
      <c r="E7" s="868" t="str">
        <f>IF('Base year activity data input'!E10="","",'Base year activity data input'!E10)</f>
        <v>Factory A boiler 1</v>
      </c>
      <c r="F7" s="12" t="str">
        <f>IF('Base year activity data input'!F10="","",'Base year activity data input'!F10)</f>
        <v>Crude Oil</v>
      </c>
      <c r="G7" s="38" t="str">
        <f>IF('Base year activity data input'!G10="","",'Base year activity data input'!G10)</f>
        <v/>
      </c>
      <c r="H7" s="13" t="str">
        <f>IF('Base year activity data input'!H10="","",'Base year activity data input'!H10)</f>
        <v>t</v>
      </c>
      <c r="I7" s="54">
        <f>IF('Base year activity data input'!I10="","",
('Base year activity data input'!V10*'Reference edited'!$B$288)+('Base year activity data input'!AI10*'Reference edited'!$C$288)+('Base year activity data input'!AV10*'Reference edited'!$D$288))</f>
        <v>31.108688999999998</v>
      </c>
      <c r="J7" s="54">
        <f>IF('Base year activity data input'!J10="","",
('Base year activity data input'!W10*'Reference edited'!$B$288)+('Base year activity data input'!AJ10*'Reference edited'!$C$288)+('Base year activity data input'!AW10*'Reference edited'!$D$288))</f>
        <v>31.108688999999998</v>
      </c>
      <c r="K7" s="54">
        <f>IF('Base year activity data input'!K10="","",
('Base year activity data input'!X10*'Reference edited'!$B$288)+('Base year activity data input'!AK10*'Reference edited'!$C$288)+('Base year activity data input'!AX10*'Reference edited'!$D$288))</f>
        <v>31.108688999999998</v>
      </c>
      <c r="L7" s="54">
        <f>IF('Base year activity data input'!L10="","",
('Base year activity data input'!Y10*'Reference edited'!$B$288)+('Base year activity data input'!AL10*'Reference edited'!$C$288)+('Base year activity data input'!AY10*'Reference edited'!$D$288))</f>
        <v>31.108688999999998</v>
      </c>
      <c r="M7" s="54">
        <f>IF('Base year activity data input'!M10="","",
('Base year activity data input'!Z10*'Reference edited'!$B$288)+('Base year activity data input'!AM10*'Reference edited'!$C$288)+('Base year activity data input'!AZ10*'Reference edited'!$D$288))</f>
        <v>31.108688999999998</v>
      </c>
      <c r="N7" s="54">
        <f>IF('Base year activity data input'!N10="","",
('Base year activity data input'!AA10*'Reference edited'!$B$288)+('Base year activity data input'!AN10*'Reference edited'!$C$288)+('Base year activity data input'!BA10*'Reference edited'!$D$288))</f>
        <v>31.108688999999998</v>
      </c>
      <c r="O7" s="54">
        <f>IF('Base year activity data input'!O10="","",
('Base year activity data input'!AB10*'Reference edited'!$B$288)+('Base year activity data input'!AO10*'Reference edited'!$C$288)+('Base year activity data input'!BB10*'Reference edited'!$D$288))</f>
        <v>31.108688999999998</v>
      </c>
      <c r="P7" s="54">
        <f>IF('Base year activity data input'!P10="","",
('Base year activity data input'!AC10*'Reference edited'!$B$288)+('Base year activity data input'!AP10*'Reference edited'!$C$288)+('Base year activity data input'!BC10*'Reference edited'!$D$288))</f>
        <v>31.108688999999998</v>
      </c>
      <c r="Q7" s="54">
        <f>IF('Base year activity data input'!Q10="","",
('Base year activity data input'!AD10*'Reference edited'!$B$288)+('Base year activity data input'!AQ10*'Reference edited'!$C$288)+('Base year activity data input'!BD10*'Reference edited'!$D$288))</f>
        <v>31.108688999999998</v>
      </c>
      <c r="R7" s="54">
        <f>IF('Base year activity data input'!R10="","",
('Base year activity data input'!AE10*'Reference edited'!$B$288)+('Base year activity data input'!AR10*'Reference edited'!$C$288)+('Base year activity data input'!BE10*'Reference edited'!$D$288))</f>
        <v>31.108688999999998</v>
      </c>
      <c r="S7" s="54">
        <f>IF('Base year activity data input'!S10="","",
('Base year activity data input'!AF10*'Reference edited'!$B$288)+('Base year activity data input'!AS10*'Reference edited'!$C$288)+('Base year activity data input'!BF10*'Reference edited'!$D$288))</f>
        <v>31.108688999999998</v>
      </c>
      <c r="T7" s="54">
        <f>IF('Base year activity data input'!T10="","",
('Base year activity data input'!AG10*'Reference edited'!$B$288)+('Base year activity data input'!AT10*'Reference edited'!$C$288)+('Base year activity data input'!BG10*'Reference edited'!$D$288))</f>
        <v>31.108688999999998</v>
      </c>
      <c r="U7" s="56">
        <f t="shared" ref="U7:U72" si="0">SUM(I7:T7)</f>
        <v>373.30426800000009</v>
      </c>
    </row>
    <row r="8" spans="1:21" x14ac:dyDescent="0.3">
      <c r="A8" s="2"/>
      <c r="B8" s="742"/>
      <c r="C8" s="721"/>
      <c r="D8" s="865"/>
      <c r="E8" s="869" t="str">
        <f>IF('Base year activity data input'!E11="","",'Base year activity data input'!E11)</f>
        <v>Factory A boiler 2</v>
      </c>
      <c r="F8" s="15" t="str">
        <f>IF('Base year activity data input'!F11="","",'Base year activity data input'!F11)</f>
        <v>Orimulsion</v>
      </c>
      <c r="G8" s="39" t="str">
        <f>IF('Base year activity data input'!G11="","",'Base year activity data input'!G11)</f>
        <v/>
      </c>
      <c r="H8" s="16" t="str">
        <f>IF('Base year activity data input'!H11="","",'Base year activity data input'!H11)</f>
        <v>t</v>
      </c>
      <c r="I8" s="54">
        <f>IF('Base year activity data input'!I11="","",
('Base year activity data input'!V11*'Reference edited'!$B$288)+('Base year activity data input'!AI11*'Reference edited'!$C$288)+('Base year activity data input'!AV11*'Reference edited'!$D$288))</f>
        <v>42.483649999999997</v>
      </c>
      <c r="J8" s="54">
        <f>IF('Base year activity data input'!J11="","",
('Base year activity data input'!W11*'Reference edited'!$B$288)+('Base year activity data input'!AJ11*'Reference edited'!$C$288)+('Base year activity data input'!AW11*'Reference edited'!$D$288))</f>
        <v>42.483649999999997</v>
      </c>
      <c r="K8" s="54">
        <f>IF('Base year activity data input'!K11="","",
('Base year activity data input'!X11*'Reference edited'!$B$288)+('Base year activity data input'!AK11*'Reference edited'!$C$288)+('Base year activity data input'!AX11*'Reference edited'!$D$288))</f>
        <v>42.483649999999997</v>
      </c>
      <c r="L8" s="54">
        <f>IF('Base year activity data input'!L11="","",
('Base year activity data input'!Y11*'Reference edited'!$B$288)+('Base year activity data input'!AL11*'Reference edited'!$C$288)+('Base year activity data input'!AY11*'Reference edited'!$D$288))</f>
        <v>42.483649999999997</v>
      </c>
      <c r="M8" s="54">
        <f>IF('Base year activity data input'!M11="","",
('Base year activity data input'!Z11*'Reference edited'!$B$288)+('Base year activity data input'!AM11*'Reference edited'!$C$288)+('Base year activity data input'!AZ11*'Reference edited'!$D$288))</f>
        <v>42.483649999999997</v>
      </c>
      <c r="N8" s="54">
        <f>IF('Base year activity data input'!N11="","",
('Base year activity data input'!AA11*'Reference edited'!$B$288)+('Base year activity data input'!AN11*'Reference edited'!$C$288)+('Base year activity data input'!BA11*'Reference edited'!$D$288))</f>
        <v>42.483649999999997</v>
      </c>
      <c r="O8" s="54">
        <f>IF('Base year activity data input'!O11="","",
('Base year activity data input'!AB11*'Reference edited'!$B$288)+('Base year activity data input'!AO11*'Reference edited'!$C$288)+('Base year activity data input'!BB11*'Reference edited'!$D$288))</f>
        <v>42.483649999999997</v>
      </c>
      <c r="P8" s="54">
        <f>IF('Base year activity data input'!P11="","",
('Base year activity data input'!AC11*'Reference edited'!$B$288)+('Base year activity data input'!AP11*'Reference edited'!$C$288)+('Base year activity data input'!BC11*'Reference edited'!$D$288))</f>
        <v>42.483649999999997</v>
      </c>
      <c r="Q8" s="54">
        <f>IF('Base year activity data input'!Q11="","",
('Base year activity data input'!AD11*'Reference edited'!$B$288)+('Base year activity data input'!AQ11*'Reference edited'!$C$288)+('Base year activity data input'!BD11*'Reference edited'!$D$288))</f>
        <v>42.483649999999997</v>
      </c>
      <c r="R8" s="54">
        <f>IF('Base year activity data input'!R11="","",
('Base year activity data input'!AE11*'Reference edited'!$B$288)+('Base year activity data input'!AR11*'Reference edited'!$C$288)+('Base year activity data input'!BE11*'Reference edited'!$D$288))</f>
        <v>42.483649999999997</v>
      </c>
      <c r="S8" s="54">
        <f>IF('Base year activity data input'!S11="","",
('Base year activity data input'!AF11*'Reference edited'!$B$288)+('Base year activity data input'!AS11*'Reference edited'!$C$288)+('Base year activity data input'!BF11*'Reference edited'!$D$288))</f>
        <v>42.483649999999997</v>
      </c>
      <c r="T8" s="54">
        <f>IF('Base year activity data input'!T11="","",
('Base year activity data input'!AG11*'Reference edited'!$B$288)+('Base year activity data input'!AT11*'Reference edited'!$C$288)+('Base year activity data input'!BG11*'Reference edited'!$D$288))</f>
        <v>42.483649999999997</v>
      </c>
      <c r="U8" s="58">
        <f t="shared" si="0"/>
        <v>509.80380000000008</v>
      </c>
    </row>
    <row r="9" spans="1:21" x14ac:dyDescent="0.3">
      <c r="A9" s="2"/>
      <c r="B9" s="742"/>
      <c r="C9" s="721"/>
      <c r="D9" s="865"/>
      <c r="E9" s="869" t="str">
        <f>IF('Base year activity data input'!E12="","",'Base year activity data input'!E12)</f>
        <v>Factory A boiler 3</v>
      </c>
      <c r="F9" s="15" t="str">
        <f>IF('Base year activity data input'!F12="","",'Base year activity data input'!F12)</f>
        <v>Natural Gas Liquids</v>
      </c>
      <c r="G9" s="39" t="str">
        <f>IF('Base year activity data input'!G12="","",'Base year activity data input'!G12)</f>
        <v/>
      </c>
      <c r="H9" s="16" t="str">
        <f>IF('Base year activity data input'!H12="","",'Base year activity data input'!H12)</f>
        <v>t</v>
      </c>
      <c r="I9" s="54">
        <f>IF('Base year activity data input'!I12="","",
('Base year activity data input'!V12*'Reference edited'!$B$288)+('Base year activity data input'!AI12*'Reference edited'!$C$288)+('Base year activity data input'!AV12*'Reference edited'!$D$288))</f>
        <v>85.451418000000004</v>
      </c>
      <c r="J9" s="54">
        <f>IF('Base year activity data input'!J12="","",
('Base year activity data input'!W12*'Reference edited'!$B$288)+('Base year activity data input'!AJ12*'Reference edited'!$C$288)+('Base year activity data input'!AW12*'Reference edited'!$D$288))</f>
        <v>85.451418000000004</v>
      </c>
      <c r="K9" s="54">
        <f>IF('Base year activity data input'!K12="","",
('Base year activity data input'!X12*'Reference edited'!$B$288)+('Base year activity data input'!AK12*'Reference edited'!$C$288)+('Base year activity data input'!AX12*'Reference edited'!$D$288))</f>
        <v>85.451418000000004</v>
      </c>
      <c r="L9" s="54">
        <f>IF('Base year activity data input'!L12="","",
('Base year activity data input'!Y12*'Reference edited'!$B$288)+('Base year activity data input'!AL12*'Reference edited'!$C$288)+('Base year activity data input'!AY12*'Reference edited'!$D$288))</f>
        <v>85.451418000000004</v>
      </c>
      <c r="M9" s="54">
        <f>IF('Base year activity data input'!M12="","",
('Base year activity data input'!Z12*'Reference edited'!$B$288)+('Base year activity data input'!AM12*'Reference edited'!$C$288)+('Base year activity data input'!AZ12*'Reference edited'!$D$288))</f>
        <v>85.451418000000004</v>
      </c>
      <c r="N9" s="54">
        <f>IF('Base year activity data input'!N12="","",
('Base year activity data input'!AA12*'Reference edited'!$B$288)+('Base year activity data input'!AN12*'Reference edited'!$C$288)+('Base year activity data input'!BA12*'Reference edited'!$D$288))</f>
        <v>85.451418000000004</v>
      </c>
      <c r="O9" s="54">
        <f>IF('Base year activity data input'!O12="","",
('Base year activity data input'!AB12*'Reference edited'!$B$288)+('Base year activity data input'!AO12*'Reference edited'!$C$288)+('Base year activity data input'!BB12*'Reference edited'!$D$288))</f>
        <v>85.451418000000004</v>
      </c>
      <c r="P9" s="54">
        <f>IF('Base year activity data input'!P12="","",
('Base year activity data input'!AC12*'Reference edited'!$B$288)+('Base year activity data input'!AP12*'Reference edited'!$C$288)+('Base year activity data input'!BC12*'Reference edited'!$D$288))</f>
        <v>85.451418000000004</v>
      </c>
      <c r="Q9" s="54">
        <f>IF('Base year activity data input'!Q12="","",
('Base year activity data input'!AD12*'Reference edited'!$B$288)+('Base year activity data input'!AQ12*'Reference edited'!$C$288)+('Base year activity data input'!BD12*'Reference edited'!$D$288))</f>
        <v>85.451418000000004</v>
      </c>
      <c r="R9" s="54">
        <f>IF('Base year activity data input'!R12="","",
('Base year activity data input'!AE12*'Reference edited'!$B$288)+('Base year activity data input'!AR12*'Reference edited'!$C$288)+('Base year activity data input'!BE12*'Reference edited'!$D$288))</f>
        <v>85.451418000000004</v>
      </c>
      <c r="S9" s="54">
        <f>IF('Base year activity data input'!S12="","",
('Base year activity data input'!AF12*'Reference edited'!$B$288)+('Base year activity data input'!AS12*'Reference edited'!$C$288)+('Base year activity data input'!BF12*'Reference edited'!$D$288))</f>
        <v>85.451418000000004</v>
      </c>
      <c r="T9" s="54">
        <f>IF('Base year activity data input'!T12="","",
('Base year activity data input'!AG12*'Reference edited'!$B$288)+('Base year activity data input'!AT12*'Reference edited'!$C$288)+('Base year activity data input'!BG12*'Reference edited'!$D$288))</f>
        <v>85.451418000000004</v>
      </c>
      <c r="U9" s="58">
        <f t="shared" si="0"/>
        <v>1025.4170160000001</v>
      </c>
    </row>
    <row r="10" spans="1:21" x14ac:dyDescent="0.3">
      <c r="A10" s="2"/>
      <c r="B10" s="742"/>
      <c r="C10" s="721"/>
      <c r="D10" s="865"/>
      <c r="E10" s="869" t="str">
        <f>IF('Base year activity data input'!E13="","",'Base year activity data input'!E13)</f>
        <v>Factory B boiler 1</v>
      </c>
      <c r="F10" s="15" t="str">
        <f>IF('Base year activity data input'!F13="","",'Base year activity data input'!F13)</f>
        <v>Motor Gasoline</v>
      </c>
      <c r="G10" s="39" t="str">
        <f>IF('Base year activity data input'!G13="","",'Base year activity data input'!G13)</f>
        <v/>
      </c>
      <c r="H10" s="16" t="str">
        <f>IF('Base year activity data input'!H13="","",'Base year activity data input'!H13)</f>
        <v>t</v>
      </c>
      <c r="I10" s="54">
        <f>IF('Base year activity data input'!I13="","",
('Base year activity data input'!V13*'Reference edited'!$B$288)+('Base year activity data input'!AI13*'Reference edited'!$C$288)+('Base year activity data input'!AV13*'Reference edited'!$D$288))</f>
        <v>123.23019600000001</v>
      </c>
      <c r="J10" s="54">
        <f>IF('Base year activity data input'!J13="","",
('Base year activity data input'!W13*'Reference edited'!$B$288)+('Base year activity data input'!AJ13*'Reference edited'!$C$288)+('Base year activity data input'!AW13*'Reference edited'!$D$288))</f>
        <v>123.23019600000001</v>
      </c>
      <c r="K10" s="54">
        <f>IF('Base year activity data input'!K13="","",
('Base year activity data input'!X13*'Reference edited'!$B$288)+('Base year activity data input'!AK13*'Reference edited'!$C$288)+('Base year activity data input'!AX13*'Reference edited'!$D$288))</f>
        <v>123.23019600000001</v>
      </c>
      <c r="L10" s="54">
        <f>IF('Base year activity data input'!L13="","",
('Base year activity data input'!Y13*'Reference edited'!$B$288)+('Base year activity data input'!AL13*'Reference edited'!$C$288)+('Base year activity data input'!AY13*'Reference edited'!$D$288))</f>
        <v>123.23019600000001</v>
      </c>
      <c r="M10" s="54">
        <f>IF('Base year activity data input'!M13="","",
('Base year activity data input'!Z13*'Reference edited'!$B$288)+('Base year activity data input'!AM13*'Reference edited'!$C$288)+('Base year activity data input'!AZ13*'Reference edited'!$D$288))</f>
        <v>123.23019600000001</v>
      </c>
      <c r="N10" s="54">
        <f>IF('Base year activity data input'!N13="","",
('Base year activity data input'!AA13*'Reference edited'!$B$288)+('Base year activity data input'!AN13*'Reference edited'!$C$288)+('Base year activity data input'!BA13*'Reference edited'!$D$288))</f>
        <v>123.23019600000001</v>
      </c>
      <c r="O10" s="54">
        <f>IF('Base year activity data input'!O13="","",
('Base year activity data input'!AB13*'Reference edited'!$B$288)+('Base year activity data input'!AO13*'Reference edited'!$C$288)+('Base year activity data input'!BB13*'Reference edited'!$D$288))</f>
        <v>123.23019600000001</v>
      </c>
      <c r="P10" s="54">
        <f>IF('Base year activity data input'!P13="","",
('Base year activity data input'!AC13*'Reference edited'!$B$288)+('Base year activity data input'!AP13*'Reference edited'!$C$288)+('Base year activity data input'!BC13*'Reference edited'!$D$288))</f>
        <v>123.23019600000001</v>
      </c>
      <c r="Q10" s="54">
        <f>IF('Base year activity data input'!Q13="","",
('Base year activity data input'!AD13*'Reference edited'!$B$288)+('Base year activity data input'!AQ13*'Reference edited'!$C$288)+('Base year activity data input'!BD13*'Reference edited'!$D$288))</f>
        <v>123.23019600000001</v>
      </c>
      <c r="R10" s="54">
        <f>IF('Base year activity data input'!R13="","",
('Base year activity data input'!AE13*'Reference edited'!$B$288)+('Base year activity data input'!AR13*'Reference edited'!$C$288)+('Base year activity data input'!BE13*'Reference edited'!$D$288))</f>
        <v>123.23019600000001</v>
      </c>
      <c r="S10" s="54">
        <f>IF('Base year activity data input'!S13="","",
('Base year activity data input'!AF13*'Reference edited'!$B$288)+('Base year activity data input'!AS13*'Reference edited'!$C$288)+('Base year activity data input'!BF13*'Reference edited'!$D$288))</f>
        <v>123.23019600000001</v>
      </c>
      <c r="T10" s="54">
        <f>IF('Base year activity data input'!T13="","",
('Base year activity data input'!AG13*'Reference edited'!$B$288)+('Base year activity data input'!AT13*'Reference edited'!$C$288)+('Base year activity data input'!BG13*'Reference edited'!$D$288))</f>
        <v>123.23019600000001</v>
      </c>
      <c r="U10" s="58">
        <f t="shared" si="0"/>
        <v>1478.762352</v>
      </c>
    </row>
    <row r="11" spans="1:21" x14ac:dyDescent="0.3">
      <c r="A11" s="2"/>
      <c r="B11" s="742"/>
      <c r="C11" s="721"/>
      <c r="D11" s="865"/>
      <c r="E11" s="869" t="str">
        <f>IF('Base year activity data input'!E14="","",'Base year activity data input'!E14)</f>
        <v>Factory B boiler 2</v>
      </c>
      <c r="F11" s="15" t="str">
        <f>IF('Base year activity data input'!F14="","",'Base year activity data input'!F14)</f>
        <v>Aviation Gasoline</v>
      </c>
      <c r="G11" s="39" t="str">
        <f>IF('Base year activity data input'!G14="","",'Base year activity data input'!G14)</f>
        <v/>
      </c>
      <c r="H11" s="16" t="str">
        <f>IF('Base year activity data input'!H14="","",'Base year activity data input'!H14)</f>
        <v>t</v>
      </c>
      <c r="I11" s="54">
        <f>IF('Base year activity data input'!I14="","",
('Base year activity data input'!V14*'Reference edited'!$B$288)+('Base year activity data input'!AI14*'Reference edited'!$C$288)+('Base year activity data input'!AV14*'Reference edited'!$D$288))</f>
        <v>155.588245</v>
      </c>
      <c r="J11" s="54">
        <f>IF('Base year activity data input'!J14="","",
('Base year activity data input'!W14*'Reference edited'!$B$288)+('Base year activity data input'!AJ14*'Reference edited'!$C$288)+('Base year activity data input'!AW14*'Reference edited'!$D$288))</f>
        <v>155.588245</v>
      </c>
      <c r="K11" s="54">
        <f>IF('Base year activity data input'!K14="","",
('Base year activity data input'!X14*'Reference edited'!$B$288)+('Base year activity data input'!AK14*'Reference edited'!$C$288)+('Base year activity data input'!AX14*'Reference edited'!$D$288))</f>
        <v>155.588245</v>
      </c>
      <c r="L11" s="54">
        <f>IF('Base year activity data input'!L14="","",
('Base year activity data input'!Y14*'Reference edited'!$B$288)+('Base year activity data input'!AL14*'Reference edited'!$C$288)+('Base year activity data input'!AY14*'Reference edited'!$D$288))</f>
        <v>155.588245</v>
      </c>
      <c r="M11" s="54">
        <f>IF('Base year activity data input'!M14="","",
('Base year activity data input'!Z14*'Reference edited'!$B$288)+('Base year activity data input'!AM14*'Reference edited'!$C$288)+('Base year activity data input'!AZ14*'Reference edited'!$D$288))</f>
        <v>155.588245</v>
      </c>
      <c r="N11" s="54">
        <f>IF('Base year activity data input'!N14="","",
('Base year activity data input'!AA14*'Reference edited'!$B$288)+('Base year activity data input'!AN14*'Reference edited'!$C$288)+('Base year activity data input'!BA14*'Reference edited'!$D$288))</f>
        <v>155.588245</v>
      </c>
      <c r="O11" s="54">
        <f>IF('Base year activity data input'!O14="","",
('Base year activity data input'!AB14*'Reference edited'!$B$288)+('Base year activity data input'!AO14*'Reference edited'!$C$288)+('Base year activity data input'!BB14*'Reference edited'!$D$288))</f>
        <v>155.588245</v>
      </c>
      <c r="P11" s="54">
        <f>IF('Base year activity data input'!P14="","",
('Base year activity data input'!AC14*'Reference edited'!$B$288)+('Base year activity data input'!AP14*'Reference edited'!$C$288)+('Base year activity data input'!BC14*'Reference edited'!$D$288))</f>
        <v>155.588245</v>
      </c>
      <c r="Q11" s="54">
        <f>IF('Base year activity data input'!Q14="","",
('Base year activity data input'!AD14*'Reference edited'!$B$288)+('Base year activity data input'!AQ14*'Reference edited'!$C$288)+('Base year activity data input'!BD14*'Reference edited'!$D$288))</f>
        <v>155.588245</v>
      </c>
      <c r="R11" s="54">
        <f>IF('Base year activity data input'!R14="","",
('Base year activity data input'!AE14*'Reference edited'!$B$288)+('Base year activity data input'!AR14*'Reference edited'!$C$288)+('Base year activity data input'!BE14*'Reference edited'!$D$288))</f>
        <v>155.588245</v>
      </c>
      <c r="S11" s="54">
        <f>IF('Base year activity data input'!S14="","",
('Base year activity data input'!AF14*'Reference edited'!$B$288)+('Base year activity data input'!AS14*'Reference edited'!$C$288)+('Base year activity data input'!BF14*'Reference edited'!$D$288))</f>
        <v>155.588245</v>
      </c>
      <c r="T11" s="54">
        <f>IF('Base year activity data input'!T14="","",
('Base year activity data input'!AG14*'Reference edited'!$B$288)+('Base year activity data input'!AT14*'Reference edited'!$C$288)+('Base year activity data input'!BG14*'Reference edited'!$D$288))</f>
        <v>155.588245</v>
      </c>
      <c r="U11" s="58">
        <f t="shared" si="0"/>
        <v>1867.0589399999997</v>
      </c>
    </row>
    <row r="12" spans="1:21" x14ac:dyDescent="0.3">
      <c r="A12" s="2"/>
      <c r="B12" s="742"/>
      <c r="C12" s="721"/>
      <c r="D12" s="865"/>
      <c r="E12" s="869" t="str">
        <f>IF('Base year activity data input'!E15="","",'Base year activity data input'!E15)</f>
        <v>Factory B boiler 3</v>
      </c>
      <c r="F12" s="15" t="str">
        <f>IF('Base year activity data input'!F15="","",'Base year activity data input'!F15)</f>
        <v xml:space="preserve">Jet Gasoline </v>
      </c>
      <c r="G12" s="39" t="str">
        <f>IF('Base year activity data input'!G15="","",'Base year activity data input'!G15)</f>
        <v/>
      </c>
      <c r="H12" s="16" t="str">
        <f>IF('Base year activity data input'!H15="","",'Base year activity data input'!H15)</f>
        <v>t</v>
      </c>
      <c r="I12" s="54">
        <f>IF('Base year activity data input'!I15="","",
('Base year activity data input'!V15*'Reference edited'!$B$288)+('Base year activity data input'!AI15*'Reference edited'!$C$288)+('Base year activity data input'!AV15*'Reference edited'!$D$288))</f>
        <v>186.705894</v>
      </c>
      <c r="J12" s="54">
        <f>IF('Base year activity data input'!J15="","",
('Base year activity data input'!W15*'Reference edited'!$B$288)+('Base year activity data input'!AJ15*'Reference edited'!$C$288)+('Base year activity data input'!AW15*'Reference edited'!$D$288))</f>
        <v>186.705894</v>
      </c>
      <c r="K12" s="54">
        <f>IF('Base year activity data input'!K15="","",
('Base year activity data input'!X15*'Reference edited'!$B$288)+('Base year activity data input'!AK15*'Reference edited'!$C$288)+('Base year activity data input'!AX15*'Reference edited'!$D$288))</f>
        <v>186.705894</v>
      </c>
      <c r="L12" s="54">
        <f>IF('Base year activity data input'!L15="","",
('Base year activity data input'!Y15*'Reference edited'!$B$288)+('Base year activity data input'!AL15*'Reference edited'!$C$288)+('Base year activity data input'!AY15*'Reference edited'!$D$288))</f>
        <v>186.705894</v>
      </c>
      <c r="M12" s="54">
        <f>IF('Base year activity data input'!M15="","",
('Base year activity data input'!Z15*'Reference edited'!$B$288)+('Base year activity data input'!AM15*'Reference edited'!$C$288)+('Base year activity data input'!AZ15*'Reference edited'!$D$288))</f>
        <v>186.705894</v>
      </c>
      <c r="N12" s="54">
        <f>IF('Base year activity data input'!N15="","",
('Base year activity data input'!AA15*'Reference edited'!$B$288)+('Base year activity data input'!AN15*'Reference edited'!$C$288)+('Base year activity data input'!BA15*'Reference edited'!$D$288))</f>
        <v>186.705894</v>
      </c>
      <c r="O12" s="54">
        <f>IF('Base year activity data input'!O15="","",
('Base year activity data input'!AB15*'Reference edited'!$B$288)+('Base year activity data input'!AO15*'Reference edited'!$C$288)+('Base year activity data input'!BB15*'Reference edited'!$D$288))</f>
        <v>186.705894</v>
      </c>
      <c r="P12" s="54">
        <f>IF('Base year activity data input'!P15="","",
('Base year activity data input'!AC15*'Reference edited'!$B$288)+('Base year activity data input'!AP15*'Reference edited'!$C$288)+('Base year activity data input'!BC15*'Reference edited'!$D$288))</f>
        <v>186.705894</v>
      </c>
      <c r="Q12" s="54">
        <f>IF('Base year activity data input'!Q15="","",
('Base year activity data input'!AD15*'Reference edited'!$B$288)+('Base year activity data input'!AQ15*'Reference edited'!$C$288)+('Base year activity data input'!BD15*'Reference edited'!$D$288))</f>
        <v>186.705894</v>
      </c>
      <c r="R12" s="54">
        <f>IF('Base year activity data input'!R15="","",
('Base year activity data input'!AE15*'Reference edited'!$B$288)+('Base year activity data input'!AR15*'Reference edited'!$C$288)+('Base year activity data input'!BE15*'Reference edited'!$D$288))</f>
        <v>186.705894</v>
      </c>
      <c r="S12" s="54">
        <f>IF('Base year activity data input'!S15="","",
('Base year activity data input'!AF15*'Reference edited'!$B$288)+('Base year activity data input'!AS15*'Reference edited'!$C$288)+('Base year activity data input'!BF15*'Reference edited'!$D$288))</f>
        <v>186.705894</v>
      </c>
      <c r="T12" s="54">
        <f>IF('Base year activity data input'!T15="","",
('Base year activity data input'!AG15*'Reference edited'!$B$288)+('Base year activity data input'!AT15*'Reference edited'!$C$288)+('Base year activity data input'!BG15*'Reference edited'!$D$288))</f>
        <v>186.705894</v>
      </c>
      <c r="U12" s="58">
        <f t="shared" si="0"/>
        <v>2240.4707279999998</v>
      </c>
    </row>
    <row r="13" spans="1:21" x14ac:dyDescent="0.3">
      <c r="A13" s="2"/>
      <c r="B13" s="742"/>
      <c r="C13" s="721"/>
      <c r="D13" s="865"/>
      <c r="E13" s="869" t="str">
        <f>IF('Base year activity data input'!E16="","",'Base year activity data input'!E16)</f>
        <v/>
      </c>
      <c r="F13" s="15" t="str">
        <f>IF('Base year activity data input'!F16="","",'Base year activity data input'!F16)</f>
        <v/>
      </c>
      <c r="G13" s="39" t="str">
        <f>IF('Base year activity data input'!G16="","",'Base year activity data input'!G16)</f>
        <v/>
      </c>
      <c r="H13" s="16" t="str">
        <f>IF('Base year activity data input'!H16="","",'Base year activity data input'!H16)</f>
        <v/>
      </c>
      <c r="I13" s="54" t="str">
        <f>IF('Base year activity data input'!I16="","",
('Base year activity data input'!V16*'Reference edited'!$B$288)+('Base year activity data input'!AI16*'Reference edited'!$C$288)+('Base year activity data input'!AV16*'Reference edited'!$D$288))</f>
        <v/>
      </c>
      <c r="J13" s="54" t="str">
        <f>IF('Base year activity data input'!J16="","",
('Base year activity data input'!W16*'Reference edited'!$B$288)+('Base year activity data input'!AJ16*'Reference edited'!$C$288)+('Base year activity data input'!AW16*'Reference edited'!$D$288))</f>
        <v/>
      </c>
      <c r="K13" s="54" t="str">
        <f>IF('Base year activity data input'!K16="","",
('Base year activity data input'!X16*'Reference edited'!$B$288)+('Base year activity data input'!AK16*'Reference edited'!$C$288)+('Base year activity data input'!AX16*'Reference edited'!$D$288))</f>
        <v/>
      </c>
      <c r="L13" s="54" t="str">
        <f>IF('Base year activity data input'!L16="","",
('Base year activity data input'!Y16*'Reference edited'!$B$288)+('Base year activity data input'!AL16*'Reference edited'!$C$288)+('Base year activity data input'!AY16*'Reference edited'!$D$288))</f>
        <v/>
      </c>
      <c r="M13" s="54" t="str">
        <f>IF('Base year activity data input'!M16="","",
('Base year activity data input'!Z16*'Reference edited'!$B$288)+('Base year activity data input'!AM16*'Reference edited'!$C$288)+('Base year activity data input'!AZ16*'Reference edited'!$D$288))</f>
        <v/>
      </c>
      <c r="N13" s="54" t="str">
        <f>IF('Base year activity data input'!N16="","",
('Base year activity data input'!AA16*'Reference edited'!$B$288)+('Base year activity data input'!AN16*'Reference edited'!$C$288)+('Base year activity data input'!BA16*'Reference edited'!$D$288))</f>
        <v/>
      </c>
      <c r="O13" s="54" t="str">
        <f>IF('Base year activity data input'!O16="","",
('Base year activity data input'!AB16*'Reference edited'!$B$288)+('Base year activity data input'!AO16*'Reference edited'!$C$288)+('Base year activity data input'!BB16*'Reference edited'!$D$288))</f>
        <v/>
      </c>
      <c r="P13" s="54" t="str">
        <f>IF('Base year activity data input'!P16="","",
('Base year activity data input'!AC16*'Reference edited'!$B$288)+('Base year activity data input'!AP16*'Reference edited'!$C$288)+('Base year activity data input'!BC16*'Reference edited'!$D$288))</f>
        <v/>
      </c>
      <c r="Q13" s="54" t="str">
        <f>IF('Base year activity data input'!Q16="","",
('Base year activity data input'!AD16*'Reference edited'!$B$288)+('Base year activity data input'!AQ16*'Reference edited'!$C$288)+('Base year activity data input'!BD16*'Reference edited'!$D$288))</f>
        <v/>
      </c>
      <c r="R13" s="54" t="str">
        <f>IF('Base year activity data input'!R16="","",
('Base year activity data input'!AE16*'Reference edited'!$B$288)+('Base year activity data input'!AR16*'Reference edited'!$C$288)+('Base year activity data input'!BE16*'Reference edited'!$D$288))</f>
        <v/>
      </c>
      <c r="S13" s="54" t="str">
        <f>IF('Base year activity data input'!S16="","",
('Base year activity data input'!AF16*'Reference edited'!$B$288)+('Base year activity data input'!AS16*'Reference edited'!$C$288)+('Base year activity data input'!BF16*'Reference edited'!$D$288))</f>
        <v/>
      </c>
      <c r="T13" s="54" t="str">
        <f>IF('Base year activity data input'!T16="","",
('Base year activity data input'!AG16*'Reference edited'!$B$288)+('Base year activity data input'!AT16*'Reference edited'!$C$288)+('Base year activity data input'!BG16*'Reference edited'!$D$288))</f>
        <v/>
      </c>
      <c r="U13" s="58">
        <f t="shared" si="0"/>
        <v>0</v>
      </c>
    </row>
    <row r="14" spans="1:21" x14ac:dyDescent="0.3">
      <c r="A14" s="2"/>
      <c r="B14" s="742"/>
      <c r="C14" s="721"/>
      <c r="D14" s="865"/>
      <c r="E14" s="869" t="str">
        <f>IF('Base year activity data input'!E17="","",'Base year activity data input'!E17)</f>
        <v/>
      </c>
      <c r="F14" s="15" t="str">
        <f>IF('Base year activity data input'!F17="","",'Base year activity data input'!F17)</f>
        <v/>
      </c>
      <c r="G14" s="39" t="str">
        <f>IF('Base year activity data input'!G17="","",'Base year activity data input'!G17)</f>
        <v/>
      </c>
      <c r="H14" s="16" t="str">
        <f>IF('Base year activity data input'!H17="","",'Base year activity data input'!H17)</f>
        <v/>
      </c>
      <c r="I14" s="54" t="str">
        <f>IF('Base year activity data input'!I17="","",
('Base year activity data input'!V17*'Reference edited'!$B$288)+('Base year activity data input'!AI17*'Reference edited'!$C$288)+('Base year activity data input'!AV17*'Reference edited'!$D$288))</f>
        <v/>
      </c>
      <c r="J14" s="54" t="str">
        <f>IF('Base year activity data input'!J17="","",
('Base year activity data input'!W17*'Reference edited'!$B$288)+('Base year activity data input'!AJ17*'Reference edited'!$C$288)+('Base year activity data input'!AW17*'Reference edited'!$D$288))</f>
        <v/>
      </c>
      <c r="K14" s="54" t="str">
        <f>IF('Base year activity data input'!K17="","",
('Base year activity data input'!X17*'Reference edited'!$B$288)+('Base year activity data input'!AK17*'Reference edited'!$C$288)+('Base year activity data input'!AX17*'Reference edited'!$D$288))</f>
        <v/>
      </c>
      <c r="L14" s="54" t="str">
        <f>IF('Base year activity data input'!L17="","",
('Base year activity data input'!Y17*'Reference edited'!$B$288)+('Base year activity data input'!AL17*'Reference edited'!$C$288)+('Base year activity data input'!AY17*'Reference edited'!$D$288))</f>
        <v/>
      </c>
      <c r="M14" s="54" t="str">
        <f>IF('Base year activity data input'!M17="","",
('Base year activity data input'!Z17*'Reference edited'!$B$288)+('Base year activity data input'!AM17*'Reference edited'!$C$288)+('Base year activity data input'!AZ17*'Reference edited'!$D$288))</f>
        <v/>
      </c>
      <c r="N14" s="54" t="str">
        <f>IF('Base year activity data input'!N17="","",
('Base year activity data input'!AA17*'Reference edited'!$B$288)+('Base year activity data input'!AN17*'Reference edited'!$C$288)+('Base year activity data input'!BA17*'Reference edited'!$D$288))</f>
        <v/>
      </c>
      <c r="O14" s="54" t="str">
        <f>IF('Base year activity data input'!O17="","",
('Base year activity data input'!AB17*'Reference edited'!$B$288)+('Base year activity data input'!AO17*'Reference edited'!$C$288)+('Base year activity data input'!BB17*'Reference edited'!$D$288))</f>
        <v/>
      </c>
      <c r="P14" s="54" t="str">
        <f>IF('Base year activity data input'!P17="","",
('Base year activity data input'!AC17*'Reference edited'!$B$288)+('Base year activity data input'!AP17*'Reference edited'!$C$288)+('Base year activity data input'!BC17*'Reference edited'!$D$288))</f>
        <v/>
      </c>
      <c r="Q14" s="54" t="str">
        <f>IF('Base year activity data input'!Q17="","",
('Base year activity data input'!AD17*'Reference edited'!$B$288)+('Base year activity data input'!AQ17*'Reference edited'!$C$288)+('Base year activity data input'!BD17*'Reference edited'!$D$288))</f>
        <v/>
      </c>
      <c r="R14" s="54" t="str">
        <f>IF('Base year activity data input'!R17="","",
('Base year activity data input'!AE17*'Reference edited'!$B$288)+('Base year activity data input'!AR17*'Reference edited'!$C$288)+('Base year activity data input'!BE17*'Reference edited'!$D$288))</f>
        <v/>
      </c>
      <c r="S14" s="54" t="str">
        <f>IF('Base year activity data input'!S17="","",
('Base year activity data input'!AF17*'Reference edited'!$B$288)+('Base year activity data input'!AS17*'Reference edited'!$C$288)+('Base year activity data input'!BF17*'Reference edited'!$D$288))</f>
        <v/>
      </c>
      <c r="T14" s="54" t="str">
        <f>IF('Base year activity data input'!T17="","",
('Base year activity data input'!AG17*'Reference edited'!$B$288)+('Base year activity data input'!AT17*'Reference edited'!$C$288)+('Base year activity data input'!BG17*'Reference edited'!$D$288))</f>
        <v/>
      </c>
      <c r="U14" s="58">
        <f t="shared" si="0"/>
        <v>0</v>
      </c>
    </row>
    <row r="15" spans="1:21" x14ac:dyDescent="0.3">
      <c r="A15" s="2"/>
      <c r="B15" s="742"/>
      <c r="C15" s="721"/>
      <c r="D15" s="865"/>
      <c r="E15" s="869" t="str">
        <f>IF('Base year activity data input'!E18="","",'Base year activity data input'!E18)</f>
        <v/>
      </c>
      <c r="F15" s="15" t="str">
        <f>IF('Base year activity data input'!F18="","",'Base year activity data input'!F18)</f>
        <v/>
      </c>
      <c r="G15" s="39" t="str">
        <f>IF('Base year activity data input'!G18="","",'Base year activity data input'!G18)</f>
        <v/>
      </c>
      <c r="H15" s="16" t="str">
        <f>IF('Base year activity data input'!H18="","",'Base year activity data input'!H18)</f>
        <v/>
      </c>
      <c r="I15" s="54" t="str">
        <f>IF('Base year activity data input'!I18="","",
('Base year activity data input'!V18*'Reference edited'!$B$288)+('Base year activity data input'!AI18*'Reference edited'!$C$288)+('Base year activity data input'!AV18*'Reference edited'!$D$288))</f>
        <v/>
      </c>
      <c r="J15" s="54" t="str">
        <f>IF('Base year activity data input'!J18="","",
('Base year activity data input'!W18*'Reference edited'!$B$288)+('Base year activity data input'!AJ18*'Reference edited'!$C$288)+('Base year activity data input'!AW18*'Reference edited'!$D$288))</f>
        <v/>
      </c>
      <c r="K15" s="54" t="str">
        <f>IF('Base year activity data input'!K18="","",
('Base year activity data input'!X18*'Reference edited'!$B$288)+('Base year activity data input'!AK18*'Reference edited'!$C$288)+('Base year activity data input'!AX18*'Reference edited'!$D$288))</f>
        <v/>
      </c>
      <c r="L15" s="54" t="str">
        <f>IF('Base year activity data input'!L18="","",
('Base year activity data input'!Y18*'Reference edited'!$B$288)+('Base year activity data input'!AL18*'Reference edited'!$C$288)+('Base year activity data input'!AY18*'Reference edited'!$D$288))</f>
        <v/>
      </c>
      <c r="M15" s="54" t="str">
        <f>IF('Base year activity data input'!M18="","",
('Base year activity data input'!Z18*'Reference edited'!$B$288)+('Base year activity data input'!AM18*'Reference edited'!$C$288)+('Base year activity data input'!AZ18*'Reference edited'!$D$288))</f>
        <v/>
      </c>
      <c r="N15" s="54" t="str">
        <f>IF('Base year activity data input'!N18="","",
('Base year activity data input'!AA18*'Reference edited'!$B$288)+('Base year activity data input'!AN18*'Reference edited'!$C$288)+('Base year activity data input'!BA18*'Reference edited'!$D$288))</f>
        <v/>
      </c>
      <c r="O15" s="54" t="str">
        <f>IF('Base year activity data input'!O18="","",
('Base year activity data input'!AB18*'Reference edited'!$B$288)+('Base year activity data input'!AO18*'Reference edited'!$C$288)+('Base year activity data input'!BB18*'Reference edited'!$D$288))</f>
        <v/>
      </c>
      <c r="P15" s="54" t="str">
        <f>IF('Base year activity data input'!P18="","",
('Base year activity data input'!AC18*'Reference edited'!$B$288)+('Base year activity data input'!AP18*'Reference edited'!$C$288)+('Base year activity data input'!BC18*'Reference edited'!$D$288))</f>
        <v/>
      </c>
      <c r="Q15" s="54" t="str">
        <f>IF('Base year activity data input'!Q18="","",
('Base year activity data input'!AD18*'Reference edited'!$B$288)+('Base year activity data input'!AQ18*'Reference edited'!$C$288)+('Base year activity data input'!BD18*'Reference edited'!$D$288))</f>
        <v/>
      </c>
      <c r="R15" s="54" t="str">
        <f>IF('Base year activity data input'!R18="","",
('Base year activity data input'!AE18*'Reference edited'!$B$288)+('Base year activity data input'!AR18*'Reference edited'!$C$288)+('Base year activity data input'!BE18*'Reference edited'!$D$288))</f>
        <v/>
      </c>
      <c r="S15" s="54" t="str">
        <f>IF('Base year activity data input'!S18="","",
('Base year activity data input'!AF18*'Reference edited'!$B$288)+('Base year activity data input'!AS18*'Reference edited'!$C$288)+('Base year activity data input'!BF18*'Reference edited'!$D$288))</f>
        <v/>
      </c>
      <c r="T15" s="54" t="str">
        <f>IF('Base year activity data input'!T18="","",
('Base year activity data input'!AG18*'Reference edited'!$B$288)+('Base year activity data input'!AT18*'Reference edited'!$C$288)+('Base year activity data input'!BG18*'Reference edited'!$D$288))</f>
        <v/>
      </c>
      <c r="U15" s="58">
        <f t="shared" si="0"/>
        <v>0</v>
      </c>
    </row>
    <row r="16" spans="1:21" x14ac:dyDescent="0.3">
      <c r="A16" s="2"/>
      <c r="B16" s="742"/>
      <c r="C16" s="758"/>
      <c r="D16" s="866"/>
      <c r="E16" s="870" t="str">
        <f>IF('Base year activity data input'!E19="","",'Base year activity data input'!E19)</f>
        <v/>
      </c>
      <c r="F16" s="17" t="str">
        <f>IF('Base year activity data input'!F19="","",'Base year activity data input'!F19)</f>
        <v/>
      </c>
      <c r="G16" s="40" t="str">
        <f>IF('Base year activity data input'!G19="","",'Base year activity data input'!G19)</f>
        <v/>
      </c>
      <c r="H16" s="18" t="str">
        <f>IF('Base year activity data input'!H19="","",'Base year activity data input'!H19)</f>
        <v/>
      </c>
      <c r="I16" s="54" t="str">
        <f>IF('Base year activity data input'!I19="","",
('Base year activity data input'!V19*'Reference edited'!$B$288)+('Base year activity data input'!AI19*'Reference edited'!$C$288)+('Base year activity data input'!AV19*'Reference edited'!$D$288))</f>
        <v/>
      </c>
      <c r="J16" s="54" t="str">
        <f>IF('Base year activity data input'!J19="","",
('Base year activity data input'!W19*'Reference edited'!$B$288)+('Base year activity data input'!AJ19*'Reference edited'!$C$288)+('Base year activity data input'!AW19*'Reference edited'!$D$288))</f>
        <v/>
      </c>
      <c r="K16" s="54" t="str">
        <f>IF('Base year activity data input'!K19="","",
('Base year activity data input'!X19*'Reference edited'!$B$288)+('Base year activity data input'!AK19*'Reference edited'!$C$288)+('Base year activity data input'!AX19*'Reference edited'!$D$288))</f>
        <v/>
      </c>
      <c r="L16" s="54" t="str">
        <f>IF('Base year activity data input'!L19="","",
('Base year activity data input'!Y19*'Reference edited'!$B$288)+('Base year activity data input'!AL19*'Reference edited'!$C$288)+('Base year activity data input'!AY19*'Reference edited'!$D$288))</f>
        <v/>
      </c>
      <c r="M16" s="54" t="str">
        <f>IF('Base year activity data input'!M19="","",
('Base year activity data input'!Z19*'Reference edited'!$B$288)+('Base year activity data input'!AM19*'Reference edited'!$C$288)+('Base year activity data input'!AZ19*'Reference edited'!$D$288))</f>
        <v/>
      </c>
      <c r="N16" s="54" t="str">
        <f>IF('Base year activity data input'!N19="","",
('Base year activity data input'!AA19*'Reference edited'!$B$288)+('Base year activity data input'!AN19*'Reference edited'!$C$288)+('Base year activity data input'!BA19*'Reference edited'!$D$288))</f>
        <v/>
      </c>
      <c r="O16" s="54" t="str">
        <f>IF('Base year activity data input'!O19="","",
('Base year activity data input'!AB19*'Reference edited'!$B$288)+('Base year activity data input'!AO19*'Reference edited'!$C$288)+('Base year activity data input'!BB19*'Reference edited'!$D$288))</f>
        <v/>
      </c>
      <c r="P16" s="54" t="str">
        <f>IF('Base year activity data input'!P19="","",
('Base year activity data input'!AC19*'Reference edited'!$B$288)+('Base year activity data input'!AP19*'Reference edited'!$C$288)+('Base year activity data input'!BC19*'Reference edited'!$D$288))</f>
        <v/>
      </c>
      <c r="Q16" s="54" t="str">
        <f>IF('Base year activity data input'!Q19="","",
('Base year activity data input'!AD19*'Reference edited'!$B$288)+('Base year activity data input'!AQ19*'Reference edited'!$C$288)+('Base year activity data input'!BD19*'Reference edited'!$D$288))</f>
        <v/>
      </c>
      <c r="R16" s="54" t="str">
        <f>IF('Base year activity data input'!R19="","",
('Base year activity data input'!AE19*'Reference edited'!$B$288)+('Base year activity data input'!AR19*'Reference edited'!$C$288)+('Base year activity data input'!BE19*'Reference edited'!$D$288))</f>
        <v/>
      </c>
      <c r="S16" s="54" t="str">
        <f>IF('Base year activity data input'!S19="","",
('Base year activity data input'!AF19*'Reference edited'!$B$288)+('Base year activity data input'!AS19*'Reference edited'!$C$288)+('Base year activity data input'!BF19*'Reference edited'!$D$288))</f>
        <v/>
      </c>
      <c r="T16" s="54" t="str">
        <f>IF('Base year activity data input'!T19="","",
('Base year activity data input'!AG19*'Reference edited'!$B$288)+('Base year activity data input'!AT19*'Reference edited'!$C$288)+('Base year activity data input'!BG19*'Reference edited'!$D$288))</f>
        <v/>
      </c>
      <c r="U16" s="60">
        <f t="shared" si="0"/>
        <v>0</v>
      </c>
    </row>
    <row r="17" spans="1:21" ht="16.5" customHeight="1" x14ac:dyDescent="0.3">
      <c r="A17" s="2"/>
      <c r="B17" s="742"/>
      <c r="C17" s="719" t="s">
        <v>486</v>
      </c>
      <c r="D17" s="867"/>
      <c r="E17" s="871" t="str">
        <f>IF('Base year activity data input'!E20="","",'Base year activity data input'!E20)</f>
        <v>Transport vehicle 1</v>
      </c>
      <c r="F17" s="20" t="str">
        <f>IF('Base year activity data input'!F20="","",'Base year activity data input'!F20)</f>
        <v>Motor Gasoline</v>
      </c>
      <c r="G17" s="21" t="str">
        <f>IF('Base year activity data input'!G20="","",'Base year activity data input'!G20)</f>
        <v/>
      </c>
      <c r="H17" s="22" t="str">
        <f>IF('Base year activity data input'!H20="","",'Base year activity data input'!H20)</f>
        <v>t</v>
      </c>
      <c r="I17" s="64">
        <f>IF('Base year activity data input'!I20="","",
('Base year activity data input'!V20*'Reference edited'!$B$288)+('Base year activity data input'!AI20*'Reference edited'!$C$288)+('Base year activity data input'!AV20*'Reference edited'!$D$288))</f>
        <v>31.949160000000003</v>
      </c>
      <c r="J17" s="61">
        <f>IF('Base year activity data input'!J20="","",
('Base year activity data input'!W20*'Reference edited'!$B$288)+('Base year activity data input'!AJ20*'Reference edited'!$C$288)+('Base year activity data input'!AW20*'Reference edited'!$D$288))</f>
        <v>31.949160000000003</v>
      </c>
      <c r="K17" s="61">
        <f>IF('Base year activity data input'!K20="","",
('Base year activity data input'!X20*'Reference edited'!$B$288)+('Base year activity data input'!AK20*'Reference edited'!$C$288)+('Base year activity data input'!AX20*'Reference edited'!$D$288))</f>
        <v>31.949160000000003</v>
      </c>
      <c r="L17" s="61">
        <f>IF('Base year activity data input'!L20="","",
('Base year activity data input'!Y20*'Reference edited'!$B$288)+('Base year activity data input'!AL20*'Reference edited'!$C$288)+('Base year activity data input'!AY20*'Reference edited'!$D$288))</f>
        <v>31.949160000000003</v>
      </c>
      <c r="M17" s="61">
        <f>IF('Base year activity data input'!M20="","",
('Base year activity data input'!Z20*'Reference edited'!$B$288)+('Base year activity data input'!AM20*'Reference edited'!$C$288)+('Base year activity data input'!AZ20*'Reference edited'!$D$288))</f>
        <v>31.949160000000003</v>
      </c>
      <c r="N17" s="61">
        <f>IF('Base year activity data input'!N20="","",
('Base year activity data input'!AA20*'Reference edited'!$B$288)+('Base year activity data input'!AN20*'Reference edited'!$C$288)+('Base year activity data input'!BA20*'Reference edited'!$D$288))</f>
        <v>31.949160000000003</v>
      </c>
      <c r="O17" s="61">
        <f>IF('Base year activity data input'!O20="","",
('Base year activity data input'!AB20*'Reference edited'!$B$288)+('Base year activity data input'!AO20*'Reference edited'!$C$288)+('Base year activity data input'!BB20*'Reference edited'!$D$288))</f>
        <v>31.949160000000003</v>
      </c>
      <c r="P17" s="61">
        <f>IF('Base year activity data input'!P20="","",
('Base year activity data input'!AC20*'Reference edited'!$B$288)+('Base year activity data input'!AP20*'Reference edited'!$C$288)+('Base year activity data input'!BC20*'Reference edited'!$D$288))</f>
        <v>31.949160000000003</v>
      </c>
      <c r="Q17" s="61">
        <f>IF('Base year activity data input'!Q20="","",
('Base year activity data input'!AD20*'Reference edited'!$B$288)+('Base year activity data input'!AQ20*'Reference edited'!$C$288)+('Base year activity data input'!BD20*'Reference edited'!$D$288))</f>
        <v>31.949160000000003</v>
      </c>
      <c r="R17" s="61">
        <f>IF('Base year activity data input'!R20="","",
('Base year activity data input'!AE20*'Reference edited'!$B$288)+('Base year activity data input'!AR20*'Reference edited'!$C$288)+('Base year activity data input'!BE20*'Reference edited'!$D$288))</f>
        <v>31.949160000000003</v>
      </c>
      <c r="S17" s="61">
        <f>IF('Base year activity data input'!S20="","",
('Base year activity data input'!AF20*'Reference edited'!$B$288)+('Base year activity data input'!AS20*'Reference edited'!$C$288)+('Base year activity data input'!BF20*'Reference edited'!$D$288))</f>
        <v>31.949160000000003</v>
      </c>
      <c r="T17" s="65">
        <f>IF('Base year activity data input'!T20="","",
('Base year activity data input'!AG20*'Reference edited'!$B$288)+('Base year activity data input'!AT20*'Reference edited'!$C$288)+('Base year activity data input'!BG20*'Reference edited'!$D$288))</f>
        <v>31.949160000000003</v>
      </c>
      <c r="U17" s="62">
        <f t="shared" si="0"/>
        <v>383.38992000000002</v>
      </c>
    </row>
    <row r="18" spans="1:21" x14ac:dyDescent="0.3">
      <c r="A18" s="2"/>
      <c r="B18" s="742"/>
      <c r="C18" s="721"/>
      <c r="D18" s="865"/>
      <c r="E18" s="868" t="str">
        <f>IF('Base year activity data input'!E21="","",'Base year activity data input'!E21)</f>
        <v>Transport vehicle 2</v>
      </c>
      <c r="F18" s="12" t="str">
        <f>IF('Base year activity data input'!F21="","",'Base year activity data input'!F21)</f>
        <v xml:space="preserve">Gas/ Diesel Oil </v>
      </c>
      <c r="G18" s="23" t="str">
        <f>IF('Base year activity data input'!G21="","",'Base year activity data input'!G21)</f>
        <v/>
      </c>
      <c r="H18" s="13" t="str">
        <f>IF('Base year activity data input'!H21="","",'Base year activity data input'!H21)</f>
        <v>t</v>
      </c>
      <c r="I18" s="66">
        <f>IF('Base year activity data input'!I21="","",
('Base year activity data input'!V21*'Reference edited'!$B$288)+('Base year activity data input'!AI21*'Reference edited'!$C$288)+('Base year activity data input'!AV21*'Reference edited'!$D$288))</f>
        <v>64.708722000000009</v>
      </c>
      <c r="J18" s="57">
        <f>IF('Base year activity data input'!J21="","",
('Base year activity data input'!W21*'Reference edited'!$B$288)+('Base year activity data input'!AJ21*'Reference edited'!$C$288)+('Base year activity data input'!AW21*'Reference edited'!$D$288))</f>
        <v>64.708722000000009</v>
      </c>
      <c r="K18" s="57">
        <f>IF('Base year activity data input'!K21="","",
('Base year activity data input'!X21*'Reference edited'!$B$288)+('Base year activity data input'!AK21*'Reference edited'!$C$288)+('Base year activity data input'!AX21*'Reference edited'!$D$288))</f>
        <v>64.708722000000009</v>
      </c>
      <c r="L18" s="57">
        <f>IF('Base year activity data input'!L21="","",
('Base year activity data input'!Y21*'Reference edited'!$B$288)+('Base year activity data input'!AL21*'Reference edited'!$C$288)+('Base year activity data input'!AY21*'Reference edited'!$D$288))</f>
        <v>64.708722000000009</v>
      </c>
      <c r="M18" s="57">
        <f>IF('Base year activity data input'!M21="","",
('Base year activity data input'!Z21*'Reference edited'!$B$288)+('Base year activity data input'!AM21*'Reference edited'!$C$288)+('Base year activity data input'!AZ21*'Reference edited'!$D$288))</f>
        <v>64.708722000000009</v>
      </c>
      <c r="N18" s="57">
        <f>IF('Base year activity data input'!N21="","",
('Base year activity data input'!AA21*'Reference edited'!$B$288)+('Base year activity data input'!AN21*'Reference edited'!$C$288)+('Base year activity data input'!BA21*'Reference edited'!$D$288))</f>
        <v>64.708722000000009</v>
      </c>
      <c r="O18" s="57">
        <f>IF('Base year activity data input'!O21="","",
('Base year activity data input'!AB21*'Reference edited'!$B$288)+('Base year activity data input'!AO21*'Reference edited'!$C$288)+('Base year activity data input'!BB21*'Reference edited'!$D$288))</f>
        <v>64.708722000000009</v>
      </c>
      <c r="P18" s="57">
        <f>IF('Base year activity data input'!P21="","",
('Base year activity data input'!AC21*'Reference edited'!$B$288)+('Base year activity data input'!AP21*'Reference edited'!$C$288)+('Base year activity data input'!BC21*'Reference edited'!$D$288))</f>
        <v>64.708722000000009</v>
      </c>
      <c r="Q18" s="57">
        <f>IF('Base year activity data input'!Q21="","",
('Base year activity data input'!AD21*'Reference edited'!$B$288)+('Base year activity data input'!AQ21*'Reference edited'!$C$288)+('Base year activity data input'!BD21*'Reference edited'!$D$288))</f>
        <v>64.708722000000009</v>
      </c>
      <c r="R18" s="57">
        <f>IF('Base year activity data input'!R21="","",
('Base year activity data input'!AE21*'Reference edited'!$B$288)+('Base year activity data input'!AR21*'Reference edited'!$C$288)+('Base year activity data input'!BE21*'Reference edited'!$D$288))</f>
        <v>64.708722000000009</v>
      </c>
      <c r="S18" s="57">
        <f>IF('Base year activity data input'!S21="","",
('Base year activity data input'!AF21*'Reference edited'!$B$288)+('Base year activity data input'!AS21*'Reference edited'!$C$288)+('Base year activity data input'!BF21*'Reference edited'!$D$288))</f>
        <v>64.708722000000009</v>
      </c>
      <c r="T18" s="67">
        <f>IF('Base year activity data input'!T21="","",
('Base year activity data input'!AG21*'Reference edited'!$B$288)+('Base year activity data input'!AT21*'Reference edited'!$C$288)+('Base year activity data input'!BG21*'Reference edited'!$D$288))</f>
        <v>64.708722000000009</v>
      </c>
      <c r="U18" s="56">
        <f t="shared" si="0"/>
        <v>776.50466399999993</v>
      </c>
    </row>
    <row r="19" spans="1:21" x14ac:dyDescent="0.3">
      <c r="A19" s="2"/>
      <c r="B19" s="742"/>
      <c r="C19" s="721"/>
      <c r="D19" s="865"/>
      <c r="E19" s="868" t="str">
        <f>IF('Base year activity data input'!E22="","",'Base year activity data input'!E22)</f>
        <v>Business vehicle 1</v>
      </c>
      <c r="F19" s="12" t="str">
        <f>IF('Base year activity data input'!F22="","",'Base year activity data input'!F22)</f>
        <v>Liquefied Petroleum Gases (LPG)</v>
      </c>
      <c r="G19" s="23" t="str">
        <f>IF('Base year activity data input'!G22="","",'Base year activity data input'!G22)</f>
        <v/>
      </c>
      <c r="H19" s="13" t="str">
        <f>IF('Base year activity data input'!H22="","",'Base year activity data input'!H22)</f>
        <v>t</v>
      </c>
      <c r="I19" s="66">
        <f>IF('Base year activity data input'!I22="","",
('Base year activity data input'!V22*'Reference edited'!$B$288)+('Base year activity data input'!AI22*'Reference edited'!$C$288)+('Base year activity data input'!AV22*'Reference edited'!$D$288))</f>
        <v>92.077491000000023</v>
      </c>
      <c r="J19" s="57">
        <f>IF('Base year activity data input'!J22="","",
('Base year activity data input'!W22*'Reference edited'!$B$288)+('Base year activity data input'!AJ22*'Reference edited'!$C$288)+('Base year activity data input'!AW22*'Reference edited'!$D$288))</f>
        <v>92.077491000000023</v>
      </c>
      <c r="K19" s="57">
        <f>IF('Base year activity data input'!K22="","",
('Base year activity data input'!X22*'Reference edited'!$B$288)+('Base year activity data input'!AK22*'Reference edited'!$C$288)+('Base year activity data input'!AX22*'Reference edited'!$D$288))</f>
        <v>92.077491000000023</v>
      </c>
      <c r="L19" s="57">
        <f>IF('Base year activity data input'!L22="","",
('Base year activity data input'!Y22*'Reference edited'!$B$288)+('Base year activity data input'!AL22*'Reference edited'!$C$288)+('Base year activity data input'!AY22*'Reference edited'!$D$288))</f>
        <v>92.077491000000023</v>
      </c>
      <c r="M19" s="57">
        <f>IF('Base year activity data input'!M22="","",
('Base year activity data input'!Z22*'Reference edited'!$B$288)+('Base year activity data input'!AM22*'Reference edited'!$C$288)+('Base year activity data input'!AZ22*'Reference edited'!$D$288))</f>
        <v>92.077491000000023</v>
      </c>
      <c r="N19" s="57">
        <f>IF('Base year activity data input'!N22="","",
('Base year activity data input'!AA22*'Reference edited'!$B$288)+('Base year activity data input'!AN22*'Reference edited'!$C$288)+('Base year activity data input'!BA22*'Reference edited'!$D$288))</f>
        <v>92.077491000000023</v>
      </c>
      <c r="O19" s="57">
        <f>IF('Base year activity data input'!O22="","",
('Base year activity data input'!AB22*'Reference edited'!$B$288)+('Base year activity data input'!AO22*'Reference edited'!$C$288)+('Base year activity data input'!BB22*'Reference edited'!$D$288))</f>
        <v>92.077491000000023</v>
      </c>
      <c r="P19" s="57">
        <f>IF('Base year activity data input'!P22="","",
('Base year activity data input'!AC22*'Reference edited'!$B$288)+('Base year activity data input'!AP22*'Reference edited'!$C$288)+('Base year activity data input'!BC22*'Reference edited'!$D$288))</f>
        <v>92.077491000000023</v>
      </c>
      <c r="Q19" s="57">
        <f>IF('Base year activity data input'!Q22="","",
('Base year activity data input'!AD22*'Reference edited'!$B$288)+('Base year activity data input'!AQ22*'Reference edited'!$C$288)+('Base year activity data input'!BD22*'Reference edited'!$D$288))</f>
        <v>92.077491000000023</v>
      </c>
      <c r="R19" s="57">
        <f>IF('Base year activity data input'!R22="","",
('Base year activity data input'!AE22*'Reference edited'!$B$288)+('Base year activity data input'!AR22*'Reference edited'!$C$288)+('Base year activity data input'!BE22*'Reference edited'!$D$288))</f>
        <v>92.077491000000023</v>
      </c>
      <c r="S19" s="57">
        <f>IF('Base year activity data input'!S22="","",
('Base year activity data input'!AF22*'Reference edited'!$B$288)+('Base year activity data input'!AS22*'Reference edited'!$C$288)+('Base year activity data input'!BF22*'Reference edited'!$D$288))</f>
        <v>92.077491000000023</v>
      </c>
      <c r="T19" s="67">
        <f>IF('Base year activity data input'!T22="","",
('Base year activity data input'!AG22*'Reference edited'!$B$288)+('Base year activity data input'!AT22*'Reference edited'!$C$288)+('Base year activity data input'!BG22*'Reference edited'!$D$288))</f>
        <v>92.077491000000023</v>
      </c>
      <c r="U19" s="56">
        <f t="shared" si="0"/>
        <v>1104.9298920000003</v>
      </c>
    </row>
    <row r="20" spans="1:21" x14ac:dyDescent="0.3">
      <c r="A20" s="2"/>
      <c r="B20" s="742"/>
      <c r="C20" s="721"/>
      <c r="D20" s="865"/>
      <c r="E20" s="868" t="str">
        <f>IF('Base year activity data input'!E23="","",'Base year activity data input'!E23)</f>
        <v>Business vehicle 2</v>
      </c>
      <c r="F20" s="12" t="str">
        <f>IF('Base year activity data input'!F23="","",'Base year activity data input'!F23)</f>
        <v>Kerosene</v>
      </c>
      <c r="G20" s="23" t="str">
        <f>IF('Base year activity data input'!G23="","",'Base year activity data input'!G23)</f>
        <v/>
      </c>
      <c r="H20" s="13" t="str">
        <f>IF('Base year activity data input'!H23="","",'Base year activity data input'!H23)</f>
        <v>t</v>
      </c>
      <c r="I20" s="66">
        <f>IF('Base year activity data input'!I23="","",
('Base year activity data input'!V23*'Reference edited'!$B$288)+('Base year activity data input'!AI23*'Reference edited'!$C$288)+('Base year activity data input'!AV23*'Reference edited'!$D$288))</f>
        <v>125.9688</v>
      </c>
      <c r="J20" s="57">
        <f>IF('Base year activity data input'!J23="","",
('Base year activity data input'!W23*'Reference edited'!$B$288)+('Base year activity data input'!AJ23*'Reference edited'!$C$288)+('Base year activity data input'!AW23*'Reference edited'!$D$288))</f>
        <v>125.9688</v>
      </c>
      <c r="K20" s="57">
        <f>IF('Base year activity data input'!K23="","",
('Base year activity data input'!X23*'Reference edited'!$B$288)+('Base year activity data input'!AK23*'Reference edited'!$C$288)+('Base year activity data input'!AX23*'Reference edited'!$D$288))</f>
        <v>125.9688</v>
      </c>
      <c r="L20" s="57">
        <f>IF('Base year activity data input'!L23="","",
('Base year activity data input'!Y23*'Reference edited'!$B$288)+('Base year activity data input'!AL23*'Reference edited'!$C$288)+('Base year activity data input'!AY23*'Reference edited'!$D$288))</f>
        <v>125.9688</v>
      </c>
      <c r="M20" s="57">
        <f>IF('Base year activity data input'!M23="","",
('Base year activity data input'!Z23*'Reference edited'!$B$288)+('Base year activity data input'!AM23*'Reference edited'!$C$288)+('Base year activity data input'!AZ23*'Reference edited'!$D$288))</f>
        <v>125.9688</v>
      </c>
      <c r="N20" s="57">
        <f>IF('Base year activity data input'!N23="","",
('Base year activity data input'!AA23*'Reference edited'!$B$288)+('Base year activity data input'!AN23*'Reference edited'!$C$288)+('Base year activity data input'!BA23*'Reference edited'!$D$288))</f>
        <v>125.9688</v>
      </c>
      <c r="O20" s="57">
        <f>IF('Base year activity data input'!O23="","",
('Base year activity data input'!AB23*'Reference edited'!$B$288)+('Base year activity data input'!AO23*'Reference edited'!$C$288)+('Base year activity data input'!BB23*'Reference edited'!$D$288))</f>
        <v>125.9688</v>
      </c>
      <c r="P20" s="57">
        <f>IF('Base year activity data input'!P23="","",
('Base year activity data input'!AC23*'Reference edited'!$B$288)+('Base year activity data input'!AP23*'Reference edited'!$C$288)+('Base year activity data input'!BC23*'Reference edited'!$D$288))</f>
        <v>125.9688</v>
      </c>
      <c r="Q20" s="57">
        <f>IF('Base year activity data input'!Q23="","",
('Base year activity data input'!AD23*'Reference edited'!$B$288)+('Base year activity data input'!AQ23*'Reference edited'!$C$288)+('Base year activity data input'!BD23*'Reference edited'!$D$288))</f>
        <v>125.9688</v>
      </c>
      <c r="R20" s="57">
        <f>IF('Base year activity data input'!R23="","",
('Base year activity data input'!AE23*'Reference edited'!$B$288)+('Base year activity data input'!AR23*'Reference edited'!$C$288)+('Base year activity data input'!BE23*'Reference edited'!$D$288))</f>
        <v>125.9688</v>
      </c>
      <c r="S20" s="57">
        <f>IF('Base year activity data input'!S23="","",
('Base year activity data input'!AF23*'Reference edited'!$B$288)+('Base year activity data input'!AS23*'Reference edited'!$C$288)+('Base year activity data input'!BF23*'Reference edited'!$D$288))</f>
        <v>125.9688</v>
      </c>
      <c r="T20" s="67">
        <f>IF('Base year activity data input'!T23="","",
('Base year activity data input'!AG23*'Reference edited'!$B$288)+('Base year activity data input'!AT23*'Reference edited'!$C$288)+('Base year activity data input'!BG23*'Reference edited'!$D$288))</f>
        <v>125.9688</v>
      </c>
      <c r="U20" s="56">
        <f t="shared" si="0"/>
        <v>1511.6256000000003</v>
      </c>
    </row>
    <row r="21" spans="1:21" x14ac:dyDescent="0.3">
      <c r="A21" s="2"/>
      <c r="B21" s="742"/>
      <c r="C21" s="721"/>
      <c r="D21" s="865"/>
      <c r="E21" s="868" t="str">
        <f>IF('Base year activity data input'!E24="","",'Base year activity data input'!E24)</f>
        <v/>
      </c>
      <c r="F21" s="12" t="str">
        <f>IF('Base year activity data input'!F24="","",'Base year activity data input'!F24)</f>
        <v/>
      </c>
      <c r="G21" s="23" t="str">
        <f>IF('Base year activity data input'!G24="","",'Base year activity data input'!G24)</f>
        <v/>
      </c>
      <c r="H21" s="13" t="str">
        <f>IF('Base year activity data input'!H24="","",'Base year activity data input'!H24)</f>
        <v/>
      </c>
      <c r="I21" s="66" t="str">
        <f>IF('Base year activity data input'!I24="","",
('Base year activity data input'!V24*'Reference edited'!$B$288)+('Base year activity data input'!AI24*'Reference edited'!$C$288)+('Base year activity data input'!AV24*'Reference edited'!$D$288))</f>
        <v/>
      </c>
      <c r="J21" s="57" t="str">
        <f>IF('Base year activity data input'!J24="","",
('Base year activity data input'!W24*'Reference edited'!$B$288)+('Base year activity data input'!AJ24*'Reference edited'!$C$288)+('Base year activity data input'!AW24*'Reference edited'!$D$288))</f>
        <v/>
      </c>
      <c r="K21" s="57" t="str">
        <f>IF('Base year activity data input'!K24="","",
('Base year activity data input'!X24*'Reference edited'!$B$288)+('Base year activity data input'!AK24*'Reference edited'!$C$288)+('Base year activity data input'!AX24*'Reference edited'!$D$288))</f>
        <v/>
      </c>
      <c r="L21" s="57" t="str">
        <f>IF('Base year activity data input'!L24="","",
('Base year activity data input'!Y24*'Reference edited'!$B$288)+('Base year activity data input'!AL24*'Reference edited'!$C$288)+('Base year activity data input'!AY24*'Reference edited'!$D$288))</f>
        <v/>
      </c>
      <c r="M21" s="57" t="str">
        <f>IF('Base year activity data input'!M24="","",
('Base year activity data input'!Z24*'Reference edited'!$B$288)+('Base year activity data input'!AM24*'Reference edited'!$C$288)+('Base year activity data input'!AZ24*'Reference edited'!$D$288))</f>
        <v/>
      </c>
      <c r="N21" s="57" t="str">
        <f>IF('Base year activity data input'!N24="","",
('Base year activity data input'!AA24*'Reference edited'!$B$288)+('Base year activity data input'!AN24*'Reference edited'!$C$288)+('Base year activity data input'!BA24*'Reference edited'!$D$288))</f>
        <v/>
      </c>
      <c r="O21" s="57" t="str">
        <f>IF('Base year activity data input'!O24="","",
('Base year activity data input'!AB24*'Reference edited'!$B$288)+('Base year activity data input'!AO24*'Reference edited'!$C$288)+('Base year activity data input'!BB24*'Reference edited'!$D$288))</f>
        <v/>
      </c>
      <c r="P21" s="57" t="str">
        <f>IF('Base year activity data input'!P24="","",
('Base year activity data input'!AC24*'Reference edited'!$B$288)+('Base year activity data input'!AP24*'Reference edited'!$C$288)+('Base year activity data input'!BC24*'Reference edited'!$D$288))</f>
        <v/>
      </c>
      <c r="Q21" s="57" t="str">
        <f>IF('Base year activity data input'!Q24="","",
('Base year activity data input'!AD24*'Reference edited'!$B$288)+('Base year activity data input'!AQ24*'Reference edited'!$C$288)+('Base year activity data input'!BD24*'Reference edited'!$D$288))</f>
        <v/>
      </c>
      <c r="R21" s="57" t="str">
        <f>IF('Base year activity data input'!R24="","",
('Base year activity data input'!AE24*'Reference edited'!$B$288)+('Base year activity data input'!AR24*'Reference edited'!$C$288)+('Base year activity data input'!BE24*'Reference edited'!$D$288))</f>
        <v/>
      </c>
      <c r="S21" s="57" t="str">
        <f>IF('Base year activity data input'!S24="","",
('Base year activity data input'!AF24*'Reference edited'!$B$288)+('Base year activity data input'!AS24*'Reference edited'!$C$288)+('Base year activity data input'!BF24*'Reference edited'!$D$288))</f>
        <v/>
      </c>
      <c r="T21" s="67" t="str">
        <f>IF('Base year activity data input'!T24="","",
('Base year activity data input'!AG24*'Reference edited'!$B$288)+('Base year activity data input'!AT24*'Reference edited'!$C$288)+('Base year activity data input'!BG24*'Reference edited'!$D$288))</f>
        <v/>
      </c>
      <c r="U21" s="56">
        <f t="shared" si="0"/>
        <v>0</v>
      </c>
    </row>
    <row r="22" spans="1:21" x14ac:dyDescent="0.3">
      <c r="A22" s="2"/>
      <c r="B22" s="742"/>
      <c r="C22" s="721"/>
      <c r="D22" s="865"/>
      <c r="E22" s="868" t="str">
        <f>IF('Base year activity data input'!E25="","",'Base year activity data input'!E25)</f>
        <v/>
      </c>
      <c r="F22" s="12" t="str">
        <f>IF('Base year activity data input'!F25="","",'Base year activity data input'!F25)</f>
        <v/>
      </c>
      <c r="G22" s="23" t="str">
        <f>IF('Base year activity data input'!G25="","",'Base year activity data input'!G25)</f>
        <v/>
      </c>
      <c r="H22" s="13" t="str">
        <f>IF('Base year activity data input'!H25="","",'Base year activity data input'!H25)</f>
        <v/>
      </c>
      <c r="I22" s="66" t="str">
        <f>IF('Base year activity data input'!I25="","",
('Base year activity data input'!V25*'Reference edited'!$B$288)+('Base year activity data input'!AI25*'Reference edited'!$C$288)+('Base year activity data input'!AV25*'Reference edited'!$D$288))</f>
        <v/>
      </c>
      <c r="J22" s="57" t="str">
        <f>IF('Base year activity data input'!J25="","",
('Base year activity data input'!W25*'Reference edited'!$B$288)+('Base year activity data input'!AJ25*'Reference edited'!$C$288)+('Base year activity data input'!AW25*'Reference edited'!$D$288))</f>
        <v/>
      </c>
      <c r="K22" s="57" t="str">
        <f>IF('Base year activity data input'!K25="","",
('Base year activity data input'!X25*'Reference edited'!$B$288)+('Base year activity data input'!AK25*'Reference edited'!$C$288)+('Base year activity data input'!AX25*'Reference edited'!$D$288))</f>
        <v/>
      </c>
      <c r="L22" s="57" t="str">
        <f>IF('Base year activity data input'!L25="","",
('Base year activity data input'!Y25*'Reference edited'!$B$288)+('Base year activity data input'!AL25*'Reference edited'!$C$288)+('Base year activity data input'!AY25*'Reference edited'!$D$288))</f>
        <v/>
      </c>
      <c r="M22" s="57" t="str">
        <f>IF('Base year activity data input'!M25="","",
('Base year activity data input'!Z25*'Reference edited'!$B$288)+('Base year activity data input'!AM25*'Reference edited'!$C$288)+('Base year activity data input'!AZ25*'Reference edited'!$D$288))</f>
        <v/>
      </c>
      <c r="N22" s="57" t="str">
        <f>IF('Base year activity data input'!N25="","",
('Base year activity data input'!AA25*'Reference edited'!$B$288)+('Base year activity data input'!AN25*'Reference edited'!$C$288)+('Base year activity data input'!BA25*'Reference edited'!$D$288))</f>
        <v/>
      </c>
      <c r="O22" s="57" t="str">
        <f>IF('Base year activity data input'!O25="","",
('Base year activity data input'!AB25*'Reference edited'!$B$288)+('Base year activity data input'!AO25*'Reference edited'!$C$288)+('Base year activity data input'!BB25*'Reference edited'!$D$288))</f>
        <v/>
      </c>
      <c r="P22" s="57" t="str">
        <f>IF('Base year activity data input'!P25="","",
('Base year activity data input'!AC25*'Reference edited'!$B$288)+('Base year activity data input'!AP25*'Reference edited'!$C$288)+('Base year activity data input'!BC25*'Reference edited'!$D$288))</f>
        <v/>
      </c>
      <c r="Q22" s="57" t="str">
        <f>IF('Base year activity data input'!Q25="","",
('Base year activity data input'!AD25*'Reference edited'!$B$288)+('Base year activity data input'!AQ25*'Reference edited'!$C$288)+('Base year activity data input'!BD25*'Reference edited'!$D$288))</f>
        <v/>
      </c>
      <c r="R22" s="57" t="str">
        <f>IF('Base year activity data input'!R25="","",
('Base year activity data input'!AE25*'Reference edited'!$B$288)+('Base year activity data input'!AR25*'Reference edited'!$C$288)+('Base year activity data input'!BE25*'Reference edited'!$D$288))</f>
        <v/>
      </c>
      <c r="S22" s="57" t="str">
        <f>IF('Base year activity data input'!S25="","",
('Base year activity data input'!AF25*'Reference edited'!$B$288)+('Base year activity data input'!AS25*'Reference edited'!$C$288)+('Base year activity data input'!BF25*'Reference edited'!$D$288))</f>
        <v/>
      </c>
      <c r="T22" s="67" t="str">
        <f>IF('Base year activity data input'!T25="","",
('Base year activity data input'!AG25*'Reference edited'!$B$288)+('Base year activity data input'!AT25*'Reference edited'!$C$288)+('Base year activity data input'!BG25*'Reference edited'!$D$288))</f>
        <v/>
      </c>
      <c r="U22" s="56">
        <f t="shared" si="0"/>
        <v>0</v>
      </c>
    </row>
    <row r="23" spans="1:21" x14ac:dyDescent="0.3">
      <c r="A23" s="2"/>
      <c r="B23" s="742"/>
      <c r="C23" s="721"/>
      <c r="D23" s="865"/>
      <c r="E23" s="14" t="str">
        <f>IF('Base year activity data input'!E26="","",'Base year activity data input'!E26)</f>
        <v/>
      </c>
      <c r="F23" s="15" t="str">
        <f>IF('Base year activity data input'!F26="","",'Base year activity data input'!F26)</f>
        <v/>
      </c>
      <c r="G23" s="24" t="str">
        <f>IF('Base year activity data input'!G26="","",'Base year activity data input'!G26)</f>
        <v/>
      </c>
      <c r="H23" s="16" t="str">
        <f>IF('Base year activity data input'!H26="","",'Base year activity data input'!H26)</f>
        <v/>
      </c>
      <c r="I23" s="66" t="str">
        <f>IF('Base year activity data input'!I26="","",
('Base year activity data input'!V26*'Reference edited'!$B$288)+('Base year activity data input'!AI26*'Reference edited'!$C$288)+('Base year activity data input'!AV26*'Reference edited'!$D$288))</f>
        <v/>
      </c>
      <c r="J23" s="57" t="str">
        <f>IF('Base year activity data input'!J26="","",
('Base year activity data input'!W26*'Reference edited'!$B$288)+('Base year activity data input'!AJ26*'Reference edited'!$C$288)+('Base year activity data input'!AW26*'Reference edited'!$D$288))</f>
        <v/>
      </c>
      <c r="K23" s="57" t="str">
        <f>IF('Base year activity data input'!K26="","",
('Base year activity data input'!X26*'Reference edited'!$B$288)+('Base year activity data input'!AK26*'Reference edited'!$C$288)+('Base year activity data input'!AX26*'Reference edited'!$D$288))</f>
        <v/>
      </c>
      <c r="L23" s="57" t="str">
        <f>IF('Base year activity data input'!L26="","",
('Base year activity data input'!Y26*'Reference edited'!$B$288)+('Base year activity data input'!AL26*'Reference edited'!$C$288)+('Base year activity data input'!AY26*'Reference edited'!$D$288))</f>
        <v/>
      </c>
      <c r="M23" s="57" t="str">
        <f>IF('Base year activity data input'!M26="","",
('Base year activity data input'!Z26*'Reference edited'!$B$288)+('Base year activity data input'!AM26*'Reference edited'!$C$288)+('Base year activity data input'!AZ26*'Reference edited'!$D$288))</f>
        <v/>
      </c>
      <c r="N23" s="57" t="str">
        <f>IF('Base year activity data input'!N26="","",
('Base year activity data input'!AA26*'Reference edited'!$B$288)+('Base year activity data input'!AN26*'Reference edited'!$C$288)+('Base year activity data input'!BA26*'Reference edited'!$D$288))</f>
        <v/>
      </c>
      <c r="O23" s="57" t="str">
        <f>IF('Base year activity data input'!O26="","",
('Base year activity data input'!AB26*'Reference edited'!$B$288)+('Base year activity data input'!AO26*'Reference edited'!$C$288)+('Base year activity data input'!BB26*'Reference edited'!$D$288))</f>
        <v/>
      </c>
      <c r="P23" s="57" t="str">
        <f>IF('Base year activity data input'!P26="","",
('Base year activity data input'!AC26*'Reference edited'!$B$288)+('Base year activity data input'!AP26*'Reference edited'!$C$288)+('Base year activity data input'!BC26*'Reference edited'!$D$288))</f>
        <v/>
      </c>
      <c r="Q23" s="57" t="str">
        <f>IF('Base year activity data input'!Q26="","",
('Base year activity data input'!AD26*'Reference edited'!$B$288)+('Base year activity data input'!AQ26*'Reference edited'!$C$288)+('Base year activity data input'!BD26*'Reference edited'!$D$288))</f>
        <v/>
      </c>
      <c r="R23" s="57" t="str">
        <f>IF('Base year activity data input'!R26="","",
('Base year activity data input'!AE26*'Reference edited'!$B$288)+('Base year activity data input'!AR26*'Reference edited'!$C$288)+('Base year activity data input'!BE26*'Reference edited'!$D$288))</f>
        <v/>
      </c>
      <c r="S23" s="57" t="str">
        <f>IF('Base year activity data input'!S26="","",
('Base year activity data input'!AF26*'Reference edited'!$B$288)+('Base year activity data input'!AS26*'Reference edited'!$C$288)+('Base year activity data input'!BF26*'Reference edited'!$D$288))</f>
        <v/>
      </c>
      <c r="T23" s="67" t="str">
        <f>IF('Base year activity data input'!T26="","",
('Base year activity data input'!AG26*'Reference edited'!$B$288)+('Base year activity data input'!AT26*'Reference edited'!$C$288)+('Base year activity data input'!BG26*'Reference edited'!$D$288))</f>
        <v/>
      </c>
      <c r="U23" s="58">
        <f t="shared" si="0"/>
        <v>0</v>
      </c>
    </row>
    <row r="24" spans="1:21" x14ac:dyDescent="0.3">
      <c r="A24" s="2"/>
      <c r="B24" s="742"/>
      <c r="C24" s="721"/>
      <c r="D24" s="865"/>
      <c r="E24" s="14" t="str">
        <f>IF('Base year activity data input'!E27="","",'Base year activity data input'!E27)</f>
        <v/>
      </c>
      <c r="F24" s="15" t="str">
        <f>IF('Base year activity data input'!F27="","",'Base year activity data input'!F27)</f>
        <v/>
      </c>
      <c r="G24" s="24" t="str">
        <f>IF('Base year activity data input'!G27="","",'Base year activity data input'!G27)</f>
        <v/>
      </c>
      <c r="H24" s="16" t="str">
        <f>IF('Base year activity data input'!H27="","",'Base year activity data input'!H27)</f>
        <v/>
      </c>
      <c r="I24" s="66" t="str">
        <f>IF('Base year activity data input'!I27="","",
('Base year activity data input'!V27*'Reference edited'!$B$288)+('Base year activity data input'!AI27*'Reference edited'!$C$288)+('Base year activity data input'!AV27*'Reference edited'!$D$288))</f>
        <v/>
      </c>
      <c r="J24" s="57" t="str">
        <f>IF('Base year activity data input'!J27="","",
('Base year activity data input'!W27*'Reference edited'!$B$288)+('Base year activity data input'!AJ27*'Reference edited'!$C$288)+('Base year activity data input'!AW27*'Reference edited'!$D$288))</f>
        <v/>
      </c>
      <c r="K24" s="57" t="str">
        <f>IF('Base year activity data input'!K27="","",
('Base year activity data input'!X27*'Reference edited'!$B$288)+('Base year activity data input'!AK27*'Reference edited'!$C$288)+('Base year activity data input'!AX27*'Reference edited'!$D$288))</f>
        <v/>
      </c>
      <c r="L24" s="57" t="str">
        <f>IF('Base year activity data input'!L27="","",
('Base year activity data input'!Y27*'Reference edited'!$B$288)+('Base year activity data input'!AL27*'Reference edited'!$C$288)+('Base year activity data input'!AY27*'Reference edited'!$D$288))</f>
        <v/>
      </c>
      <c r="M24" s="57" t="str">
        <f>IF('Base year activity data input'!M27="","",
('Base year activity data input'!Z27*'Reference edited'!$B$288)+('Base year activity data input'!AM27*'Reference edited'!$C$288)+('Base year activity data input'!AZ27*'Reference edited'!$D$288))</f>
        <v/>
      </c>
      <c r="N24" s="57" t="str">
        <f>IF('Base year activity data input'!N27="","",
('Base year activity data input'!AA27*'Reference edited'!$B$288)+('Base year activity data input'!AN27*'Reference edited'!$C$288)+('Base year activity data input'!BA27*'Reference edited'!$D$288))</f>
        <v/>
      </c>
      <c r="O24" s="57" t="str">
        <f>IF('Base year activity data input'!O27="","",
('Base year activity data input'!AB27*'Reference edited'!$B$288)+('Base year activity data input'!AO27*'Reference edited'!$C$288)+('Base year activity data input'!BB27*'Reference edited'!$D$288))</f>
        <v/>
      </c>
      <c r="P24" s="57" t="str">
        <f>IF('Base year activity data input'!P27="","",
('Base year activity data input'!AC27*'Reference edited'!$B$288)+('Base year activity data input'!AP27*'Reference edited'!$C$288)+('Base year activity data input'!BC27*'Reference edited'!$D$288))</f>
        <v/>
      </c>
      <c r="Q24" s="57" t="str">
        <f>IF('Base year activity data input'!Q27="","",
('Base year activity data input'!AD27*'Reference edited'!$B$288)+('Base year activity data input'!AQ27*'Reference edited'!$C$288)+('Base year activity data input'!BD27*'Reference edited'!$D$288))</f>
        <v/>
      </c>
      <c r="R24" s="57" t="str">
        <f>IF('Base year activity data input'!R27="","",
('Base year activity data input'!AE27*'Reference edited'!$B$288)+('Base year activity data input'!AR27*'Reference edited'!$C$288)+('Base year activity data input'!BE27*'Reference edited'!$D$288))</f>
        <v/>
      </c>
      <c r="S24" s="57" t="str">
        <f>IF('Base year activity data input'!S27="","",
('Base year activity data input'!AF27*'Reference edited'!$B$288)+('Base year activity data input'!AS27*'Reference edited'!$C$288)+('Base year activity data input'!BF27*'Reference edited'!$D$288))</f>
        <v/>
      </c>
      <c r="T24" s="67" t="str">
        <f>IF('Base year activity data input'!T27="","",
('Base year activity data input'!AG27*'Reference edited'!$B$288)+('Base year activity data input'!AT27*'Reference edited'!$C$288)+('Base year activity data input'!BG27*'Reference edited'!$D$288))</f>
        <v/>
      </c>
      <c r="U24" s="58">
        <f t="shared" si="0"/>
        <v>0</v>
      </c>
    </row>
    <row r="25" spans="1:21" x14ac:dyDescent="0.3">
      <c r="A25" s="2"/>
      <c r="B25" s="742"/>
      <c r="C25" s="721"/>
      <c r="D25" s="865"/>
      <c r="E25" s="14" t="str">
        <f>IF('Base year activity data input'!E28="","",'Base year activity data input'!E28)</f>
        <v/>
      </c>
      <c r="F25" s="15" t="str">
        <f>IF('Base year activity data input'!F28="","",'Base year activity data input'!F28)</f>
        <v/>
      </c>
      <c r="G25" s="24" t="str">
        <f>IF('Base year activity data input'!G28="","",'Base year activity data input'!G28)</f>
        <v/>
      </c>
      <c r="H25" s="16" t="str">
        <f>IF('Base year activity data input'!H28="","",'Base year activity data input'!H28)</f>
        <v/>
      </c>
      <c r="I25" s="66" t="str">
        <f>IF('Base year activity data input'!I28="","",
('Base year activity data input'!V28*'Reference edited'!$B$288)+('Base year activity data input'!AI28*'Reference edited'!$C$288)+('Base year activity data input'!AV28*'Reference edited'!$D$288))</f>
        <v/>
      </c>
      <c r="J25" s="57" t="str">
        <f>IF('Base year activity data input'!J28="","",
('Base year activity data input'!W28*'Reference edited'!$B$288)+('Base year activity data input'!AJ28*'Reference edited'!$C$288)+('Base year activity data input'!AW28*'Reference edited'!$D$288))</f>
        <v/>
      </c>
      <c r="K25" s="57" t="str">
        <f>IF('Base year activity data input'!K28="","",
('Base year activity data input'!X28*'Reference edited'!$B$288)+('Base year activity data input'!AK28*'Reference edited'!$C$288)+('Base year activity data input'!AX28*'Reference edited'!$D$288))</f>
        <v/>
      </c>
      <c r="L25" s="57" t="str">
        <f>IF('Base year activity data input'!L28="","",
('Base year activity data input'!Y28*'Reference edited'!$B$288)+('Base year activity data input'!AL28*'Reference edited'!$C$288)+('Base year activity data input'!AY28*'Reference edited'!$D$288))</f>
        <v/>
      </c>
      <c r="M25" s="57" t="str">
        <f>IF('Base year activity data input'!M28="","",
('Base year activity data input'!Z28*'Reference edited'!$B$288)+('Base year activity data input'!AM28*'Reference edited'!$C$288)+('Base year activity data input'!AZ28*'Reference edited'!$D$288))</f>
        <v/>
      </c>
      <c r="N25" s="57" t="str">
        <f>IF('Base year activity data input'!N28="","",
('Base year activity data input'!AA28*'Reference edited'!$B$288)+('Base year activity data input'!AN28*'Reference edited'!$C$288)+('Base year activity data input'!BA28*'Reference edited'!$D$288))</f>
        <v/>
      </c>
      <c r="O25" s="57" t="str">
        <f>IF('Base year activity data input'!O28="","",
('Base year activity data input'!AB28*'Reference edited'!$B$288)+('Base year activity data input'!AO28*'Reference edited'!$C$288)+('Base year activity data input'!BB28*'Reference edited'!$D$288))</f>
        <v/>
      </c>
      <c r="P25" s="57" t="str">
        <f>IF('Base year activity data input'!P28="","",
('Base year activity data input'!AC28*'Reference edited'!$B$288)+('Base year activity data input'!AP28*'Reference edited'!$C$288)+('Base year activity data input'!BC28*'Reference edited'!$D$288))</f>
        <v/>
      </c>
      <c r="Q25" s="57" t="str">
        <f>IF('Base year activity data input'!Q28="","",
('Base year activity data input'!AD28*'Reference edited'!$B$288)+('Base year activity data input'!AQ28*'Reference edited'!$C$288)+('Base year activity data input'!BD28*'Reference edited'!$D$288))</f>
        <v/>
      </c>
      <c r="R25" s="57" t="str">
        <f>IF('Base year activity data input'!R28="","",
('Base year activity data input'!AE28*'Reference edited'!$B$288)+('Base year activity data input'!AR28*'Reference edited'!$C$288)+('Base year activity data input'!BE28*'Reference edited'!$D$288))</f>
        <v/>
      </c>
      <c r="S25" s="57" t="str">
        <f>IF('Base year activity data input'!S28="","",
('Base year activity data input'!AF28*'Reference edited'!$B$288)+('Base year activity data input'!AS28*'Reference edited'!$C$288)+('Base year activity data input'!BF28*'Reference edited'!$D$288))</f>
        <v/>
      </c>
      <c r="T25" s="67" t="str">
        <f>IF('Base year activity data input'!T28="","",
('Base year activity data input'!AG28*'Reference edited'!$B$288)+('Base year activity data input'!AT28*'Reference edited'!$C$288)+('Base year activity data input'!BG28*'Reference edited'!$D$288))</f>
        <v/>
      </c>
      <c r="U25" s="58">
        <f t="shared" si="0"/>
        <v>0</v>
      </c>
    </row>
    <row r="26" spans="1:21" ht="17.25" thickBot="1" x14ac:dyDescent="0.35">
      <c r="A26" s="2"/>
      <c r="B26" s="742"/>
      <c r="C26" s="721"/>
      <c r="D26" s="865"/>
      <c r="E26" s="50" t="str">
        <f>IF('Base year activity data input'!E29="","",'Base year activity data input'!E29)</f>
        <v/>
      </c>
      <c r="F26" s="51" t="str">
        <f>IF('Base year activity data input'!F29="","",'Base year activity data input'!F29)</f>
        <v/>
      </c>
      <c r="G26" s="52" t="str">
        <f>IF('Base year activity data input'!G29="","",'Base year activity data input'!G29)</f>
        <v/>
      </c>
      <c r="H26" s="53" t="str">
        <f>IF('Base year activity data input'!H29="","",'Base year activity data input'!H29)</f>
        <v/>
      </c>
      <c r="I26" s="73" t="str">
        <f>IF('Base year activity data input'!I29="","",
('Base year activity data input'!V29*'Reference edited'!$B$288)+('Base year activity data input'!AI29*'Reference edited'!$C$288)+('Base year activity data input'!AV29*'Reference edited'!$D$288))</f>
        <v/>
      </c>
      <c r="J26" s="74" t="str">
        <f>IF('Base year activity data input'!J29="","",
('Base year activity data input'!W29*'Reference edited'!$B$288)+('Base year activity data input'!AJ29*'Reference edited'!$C$288)+('Base year activity data input'!AW29*'Reference edited'!$D$288))</f>
        <v/>
      </c>
      <c r="K26" s="74" t="str">
        <f>IF('Base year activity data input'!K29="","",
('Base year activity data input'!X29*'Reference edited'!$B$288)+('Base year activity data input'!AK29*'Reference edited'!$C$288)+('Base year activity data input'!AX29*'Reference edited'!$D$288))</f>
        <v/>
      </c>
      <c r="L26" s="74" t="str">
        <f>IF('Base year activity data input'!L29="","",
('Base year activity data input'!Y29*'Reference edited'!$B$288)+('Base year activity data input'!AL29*'Reference edited'!$C$288)+('Base year activity data input'!AY29*'Reference edited'!$D$288))</f>
        <v/>
      </c>
      <c r="M26" s="74" t="str">
        <f>IF('Base year activity data input'!M29="","",
('Base year activity data input'!Z29*'Reference edited'!$B$288)+('Base year activity data input'!AM29*'Reference edited'!$C$288)+('Base year activity data input'!AZ29*'Reference edited'!$D$288))</f>
        <v/>
      </c>
      <c r="N26" s="74" t="str">
        <f>IF('Base year activity data input'!N29="","",
('Base year activity data input'!AA29*'Reference edited'!$B$288)+('Base year activity data input'!AN29*'Reference edited'!$C$288)+('Base year activity data input'!BA29*'Reference edited'!$D$288))</f>
        <v/>
      </c>
      <c r="O26" s="74" t="str">
        <f>IF('Base year activity data input'!O29="","",
('Base year activity data input'!AB29*'Reference edited'!$B$288)+('Base year activity data input'!AO29*'Reference edited'!$C$288)+('Base year activity data input'!BB29*'Reference edited'!$D$288))</f>
        <v/>
      </c>
      <c r="P26" s="74" t="str">
        <f>IF('Base year activity data input'!P29="","",
('Base year activity data input'!AC29*'Reference edited'!$B$288)+('Base year activity data input'!AP29*'Reference edited'!$C$288)+('Base year activity data input'!BC29*'Reference edited'!$D$288))</f>
        <v/>
      </c>
      <c r="Q26" s="74" t="str">
        <f>IF('Base year activity data input'!Q29="","",
('Base year activity data input'!AD29*'Reference edited'!$B$288)+('Base year activity data input'!AQ29*'Reference edited'!$C$288)+('Base year activity data input'!BD29*'Reference edited'!$D$288))</f>
        <v/>
      </c>
      <c r="R26" s="74" t="str">
        <f>IF('Base year activity data input'!R29="","",
('Base year activity data input'!AE29*'Reference edited'!$B$288)+('Base year activity data input'!AR29*'Reference edited'!$C$288)+('Base year activity data input'!BE29*'Reference edited'!$D$288))</f>
        <v/>
      </c>
      <c r="S26" s="74" t="str">
        <f>IF('Base year activity data input'!S29="","",
('Base year activity data input'!AF29*'Reference edited'!$B$288)+('Base year activity data input'!AS29*'Reference edited'!$C$288)+('Base year activity data input'!BF29*'Reference edited'!$D$288))</f>
        <v/>
      </c>
      <c r="T26" s="75" t="str">
        <f>IF('Base year activity data input'!T29="","",
('Base year activity data input'!AG29*'Reference edited'!$B$288)+('Base year activity data input'!AT29*'Reference edited'!$C$288)+('Base year activity data input'!BG29*'Reference edited'!$D$288))</f>
        <v/>
      </c>
      <c r="U26" s="63">
        <f t="shared" si="0"/>
        <v>0</v>
      </c>
    </row>
    <row r="27" spans="1:21" hidden="1" x14ac:dyDescent="0.3">
      <c r="A27" s="2"/>
      <c r="B27" s="742"/>
      <c r="C27" s="795" t="s">
        <v>489</v>
      </c>
      <c r="D27" s="791" t="s">
        <v>493</v>
      </c>
      <c r="E27" s="792"/>
      <c r="F27" s="792"/>
      <c r="G27" s="792"/>
      <c r="H27" s="793"/>
      <c r="I27" s="730" t="s">
        <v>506</v>
      </c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9"/>
    </row>
    <row r="28" spans="1:21" ht="33.75" hidden="1" thickBot="1" x14ac:dyDescent="0.35">
      <c r="A28" s="2"/>
      <c r="B28" s="742"/>
      <c r="C28" s="761"/>
      <c r="D28" s="44" t="s">
        <v>339</v>
      </c>
      <c r="E28" s="41" t="s">
        <v>492</v>
      </c>
      <c r="F28" s="5" t="s">
        <v>533</v>
      </c>
      <c r="G28" s="5" t="s">
        <v>541</v>
      </c>
      <c r="H28" s="6" t="s">
        <v>285</v>
      </c>
      <c r="I28" s="4" t="s">
        <v>471</v>
      </c>
      <c r="J28" s="8" t="s">
        <v>482</v>
      </c>
      <c r="K28" s="8" t="s">
        <v>472</v>
      </c>
      <c r="L28" s="8" t="s">
        <v>473</v>
      </c>
      <c r="M28" s="8" t="s">
        <v>474</v>
      </c>
      <c r="N28" s="8" t="s">
        <v>475</v>
      </c>
      <c r="O28" s="8" t="s">
        <v>476</v>
      </c>
      <c r="P28" s="8" t="s">
        <v>477</v>
      </c>
      <c r="Q28" s="8" t="s">
        <v>478</v>
      </c>
      <c r="R28" s="8" t="s">
        <v>479</v>
      </c>
      <c r="S28" s="8" t="s">
        <v>480</v>
      </c>
      <c r="T28" s="45" t="s">
        <v>481</v>
      </c>
      <c r="U28" s="10" t="s">
        <v>483</v>
      </c>
    </row>
    <row r="29" spans="1:21" ht="17.25" hidden="1" customHeight="1" thickTop="1" x14ac:dyDescent="0.3">
      <c r="A29" s="2"/>
      <c r="B29" s="742"/>
      <c r="C29" s="761"/>
      <c r="D29" s="755" t="s">
        <v>322</v>
      </c>
      <c r="E29" s="26" t="str">
        <f>IF('Base year activity data input'!E32="","",'Base year activity data input'!E32)</f>
        <v>Factory A waste</v>
      </c>
      <c r="F29" s="46" t="str">
        <f>IF('Base year activity data input'!F32="","",'Base year activity data input'!F32)</f>
        <v>Municipal_solid_waste</v>
      </c>
      <c r="G29" s="46" t="str">
        <f>IF('Base year activity data input'!G32="","",'Base year activity data input'!G32)</f>
        <v>Paper/cardboard</v>
      </c>
      <c r="H29" s="28" t="str">
        <f>IF('Base year activity data input'!H32="","",'Base year activity data input'!H32)</f>
        <v>t</v>
      </c>
      <c r="I29" s="388">
        <f>IF('Base year activity data input'!I32="","",
('Base year activity data input'!V32*'Reference edited'!$B$288)+('Base year activity data input'!AI32*'Reference edited'!$C$288)+('Base year activity data input'!AV32*'Reference edited'!$D$288))</f>
        <v>0.15168960000000004</v>
      </c>
      <c r="J29" s="389">
        <f>IF('Base year activity data input'!J32="","",
('Base year activity data input'!W32*'Reference edited'!$B$288)+('Base year activity data input'!AJ32*'Reference edited'!$C$288)+('Base year activity data input'!AW32*'Reference edited'!$D$288))</f>
        <v>0.15168960000000004</v>
      </c>
      <c r="K29" s="389">
        <f>IF('Base year activity data input'!K32="","",
('Base year activity data input'!X32*'Reference edited'!$B$288)+('Base year activity data input'!AK32*'Reference edited'!$C$288)+('Base year activity data input'!AX32*'Reference edited'!$D$288))</f>
        <v>0.15168960000000004</v>
      </c>
      <c r="L29" s="389">
        <f>IF('Base year activity data input'!L32="","",
('Base year activity data input'!Y32*'Reference edited'!$B$288)+('Base year activity data input'!AL32*'Reference edited'!$C$288)+('Base year activity data input'!AY32*'Reference edited'!$D$288))</f>
        <v>0.15168960000000004</v>
      </c>
      <c r="M29" s="389">
        <f>IF('Base year activity data input'!M32="","",
('Base year activity data input'!Z32*'Reference edited'!$B$288)+('Base year activity data input'!AM32*'Reference edited'!$C$288)+('Base year activity data input'!AZ32*'Reference edited'!$D$288))</f>
        <v>0.15168960000000004</v>
      </c>
      <c r="N29" s="389">
        <f>IF('Base year activity data input'!N32="","",
('Base year activity data input'!AA32*'Reference edited'!$B$288)+('Base year activity data input'!AN32*'Reference edited'!$C$288)+('Base year activity data input'!BA32*'Reference edited'!$D$288))</f>
        <v>0.15168960000000004</v>
      </c>
      <c r="O29" s="389">
        <f>IF('Base year activity data input'!O32="","",
('Base year activity data input'!AB32*'Reference edited'!$B$288)+('Base year activity data input'!AO32*'Reference edited'!$C$288)+('Base year activity data input'!BB32*'Reference edited'!$D$288))</f>
        <v>0.15168960000000004</v>
      </c>
      <c r="P29" s="389">
        <f>IF('Base year activity data input'!P32="","",
('Base year activity data input'!AC32*'Reference edited'!$B$288)+('Base year activity data input'!AP32*'Reference edited'!$C$288)+('Base year activity data input'!BC32*'Reference edited'!$D$288))</f>
        <v>0.15168960000000004</v>
      </c>
      <c r="Q29" s="389">
        <f>IF('Base year activity data input'!Q32="","",
('Base year activity data input'!AD32*'Reference edited'!$B$288)+('Base year activity data input'!AQ32*'Reference edited'!$C$288)+('Base year activity data input'!BD32*'Reference edited'!$D$288))</f>
        <v>0.15168960000000004</v>
      </c>
      <c r="R29" s="389">
        <f>IF('Base year activity data input'!R32="","",
('Base year activity data input'!AE32*'Reference edited'!$B$288)+('Base year activity data input'!AR32*'Reference edited'!$C$288)+('Base year activity data input'!BE32*'Reference edited'!$D$288))</f>
        <v>0.15168960000000004</v>
      </c>
      <c r="S29" s="389">
        <f>IF('Base year activity data input'!S32="","",
('Base year activity data input'!AF32*'Reference edited'!$B$288)+('Base year activity data input'!AS32*'Reference edited'!$C$288)+('Base year activity data input'!BF32*'Reference edited'!$D$288))</f>
        <v>0.15168960000000004</v>
      </c>
      <c r="T29" s="390">
        <f>IF('Base year activity data input'!T32="","",
('Base year activity data input'!AG32*'Reference edited'!$B$288)+('Base year activity data input'!AT32*'Reference edited'!$C$288)+('Base year activity data input'!BG32*'Reference edited'!$D$288))</f>
        <v>0.15168960000000004</v>
      </c>
      <c r="U29" s="62">
        <f t="shared" si="0"/>
        <v>1.8202752000000009</v>
      </c>
    </row>
    <row r="30" spans="1:21" hidden="1" x14ac:dyDescent="0.3">
      <c r="A30" s="2"/>
      <c r="B30" s="742"/>
      <c r="C30" s="761"/>
      <c r="D30" s="755"/>
      <c r="E30" s="11" t="str">
        <f>IF('Base year activity data input'!E33="","",'Base year activity data input'!E33)</f>
        <v>Factory B waste</v>
      </c>
      <c r="F30" s="12" t="str">
        <f>IF('Base year activity data input'!F33="","",'Base year activity data input'!F33)</f>
        <v>Industrial_waste</v>
      </c>
      <c r="G30" s="15" t="str">
        <f>IF('Base year activity data input'!G33="","",'Base year activity data input'!G33)</f>
        <v xml:space="preserve">Textile </v>
      </c>
      <c r="H30" s="16" t="str">
        <f>IF('Base year activity data input'!H33="","",'Base year activity data input'!H33)</f>
        <v>t</v>
      </c>
      <c r="I30" s="66">
        <f>IF('Base year activity data input'!I33="","",
('Base year activity data input'!V33*'Reference edited'!$B$288)+('Base year activity data input'!AI33*'Reference edited'!$C$288)+('Base year activity data input'!AV33*'Reference edited'!$D$288))</f>
        <v>3.7519360000000006</v>
      </c>
      <c r="J30" s="57">
        <f>IF('Base year activity data input'!J33="","",
('Base year activity data input'!W33*'Reference edited'!$B$288)+('Base year activity data input'!AJ33*'Reference edited'!$C$288)+('Base year activity data input'!AW33*'Reference edited'!$D$288))</f>
        <v>3.7519360000000006</v>
      </c>
      <c r="K30" s="57">
        <f>IF('Base year activity data input'!K33="","",
('Base year activity data input'!X33*'Reference edited'!$B$288)+('Base year activity data input'!AK33*'Reference edited'!$C$288)+('Base year activity data input'!AX33*'Reference edited'!$D$288))</f>
        <v>3.7519360000000006</v>
      </c>
      <c r="L30" s="57">
        <f>IF('Base year activity data input'!L33="","",
('Base year activity data input'!Y33*'Reference edited'!$B$288)+('Base year activity data input'!AL33*'Reference edited'!$C$288)+('Base year activity data input'!AY33*'Reference edited'!$D$288))</f>
        <v>3.7519360000000006</v>
      </c>
      <c r="M30" s="57">
        <f>IF('Base year activity data input'!M33="","",
('Base year activity data input'!Z33*'Reference edited'!$B$288)+('Base year activity data input'!AM33*'Reference edited'!$C$288)+('Base year activity data input'!AZ33*'Reference edited'!$D$288))</f>
        <v>3.7519360000000006</v>
      </c>
      <c r="N30" s="57">
        <f>IF('Base year activity data input'!N33="","",
('Base year activity data input'!AA33*'Reference edited'!$B$288)+('Base year activity data input'!AN33*'Reference edited'!$C$288)+('Base year activity data input'!BA33*'Reference edited'!$D$288))</f>
        <v>3.7519360000000006</v>
      </c>
      <c r="O30" s="57">
        <f>IF('Base year activity data input'!O33="","",
('Base year activity data input'!AB33*'Reference edited'!$B$288)+('Base year activity data input'!AO33*'Reference edited'!$C$288)+('Base year activity data input'!BB33*'Reference edited'!$D$288))</f>
        <v>3.7519360000000006</v>
      </c>
      <c r="P30" s="57">
        <f>IF('Base year activity data input'!P33="","",
('Base year activity data input'!AC33*'Reference edited'!$B$288)+('Base year activity data input'!AP33*'Reference edited'!$C$288)+('Base year activity data input'!BC33*'Reference edited'!$D$288))</f>
        <v>3.7519360000000006</v>
      </c>
      <c r="Q30" s="57">
        <f>IF('Base year activity data input'!Q33="","",
('Base year activity data input'!AD33*'Reference edited'!$B$288)+('Base year activity data input'!AQ33*'Reference edited'!$C$288)+('Base year activity data input'!BD33*'Reference edited'!$D$288))</f>
        <v>3.7519360000000006</v>
      </c>
      <c r="R30" s="57">
        <f>IF('Base year activity data input'!R33="","",
('Base year activity data input'!AE33*'Reference edited'!$B$288)+('Base year activity data input'!AR33*'Reference edited'!$C$288)+('Base year activity data input'!BE33*'Reference edited'!$D$288))</f>
        <v>3.7519360000000006</v>
      </c>
      <c r="S30" s="57">
        <f>IF('Base year activity data input'!S33="","",
('Base year activity data input'!AF33*'Reference edited'!$B$288)+('Base year activity data input'!AS33*'Reference edited'!$C$288)+('Base year activity data input'!BF33*'Reference edited'!$D$288))</f>
        <v>3.7519360000000006</v>
      </c>
      <c r="T30" s="67">
        <f>IF('Base year activity data input'!T33="","",
('Base year activity data input'!AG33*'Reference edited'!$B$288)+('Base year activity data input'!AT33*'Reference edited'!$C$288)+('Base year activity data input'!BG33*'Reference edited'!$D$288))</f>
        <v>3.7519360000000006</v>
      </c>
      <c r="U30" s="56">
        <f t="shared" si="0"/>
        <v>45.023232000000007</v>
      </c>
    </row>
    <row r="31" spans="1:21" hidden="1" x14ac:dyDescent="0.3">
      <c r="A31" s="2"/>
      <c r="B31" s="742"/>
      <c r="C31" s="761"/>
      <c r="D31" s="755"/>
      <c r="E31" s="11" t="str">
        <f>IF('Base year activity data input'!E34="","",'Base year activity data input'!E34)</f>
        <v/>
      </c>
      <c r="F31" s="12" t="str">
        <f>IF('Base year activity data input'!F34="","",'Base year activity data input'!F34)</f>
        <v/>
      </c>
      <c r="G31" s="15" t="str">
        <f>IF('Base year activity data input'!G34="","",'Base year activity data input'!G34)</f>
        <v/>
      </c>
      <c r="H31" s="16" t="str">
        <f>IF('Base year activity data input'!H34="","",'Base year activity data input'!H34)</f>
        <v/>
      </c>
      <c r="I31" s="66" t="str">
        <f>IF('Base year activity data input'!I34="","",
('Base year activity data input'!V34*'Reference edited'!$B$288)+('Base year activity data input'!AI34*'Reference edited'!$C$288)+('Base year activity data input'!AV34*'Reference edited'!$D$288))</f>
        <v/>
      </c>
      <c r="J31" s="57" t="str">
        <f>IF('Base year activity data input'!J34="","",
('Base year activity data input'!W34*'Reference edited'!$B$288)+('Base year activity data input'!AJ34*'Reference edited'!$C$288)+('Base year activity data input'!AW34*'Reference edited'!$D$288))</f>
        <v/>
      </c>
      <c r="K31" s="57" t="str">
        <f>IF('Base year activity data input'!K34="","",
('Base year activity data input'!X34*'Reference edited'!$B$288)+('Base year activity data input'!AK34*'Reference edited'!$C$288)+('Base year activity data input'!AX34*'Reference edited'!$D$288))</f>
        <v/>
      </c>
      <c r="L31" s="57" t="str">
        <f>IF('Base year activity data input'!L34="","",
('Base year activity data input'!Y34*'Reference edited'!$B$288)+('Base year activity data input'!AL34*'Reference edited'!$C$288)+('Base year activity data input'!AY34*'Reference edited'!$D$288))</f>
        <v/>
      </c>
      <c r="M31" s="57" t="str">
        <f>IF('Base year activity data input'!M34="","",
('Base year activity data input'!Z34*'Reference edited'!$B$288)+('Base year activity data input'!AM34*'Reference edited'!$C$288)+('Base year activity data input'!AZ34*'Reference edited'!$D$288))</f>
        <v/>
      </c>
      <c r="N31" s="57" t="str">
        <f>IF('Base year activity data input'!N34="","",
('Base year activity data input'!AA34*'Reference edited'!$B$288)+('Base year activity data input'!AN34*'Reference edited'!$C$288)+('Base year activity data input'!BA34*'Reference edited'!$D$288))</f>
        <v/>
      </c>
      <c r="O31" s="57" t="str">
        <f>IF('Base year activity data input'!O34="","",
('Base year activity data input'!AB34*'Reference edited'!$B$288)+('Base year activity data input'!AO34*'Reference edited'!$C$288)+('Base year activity data input'!BB34*'Reference edited'!$D$288))</f>
        <v/>
      </c>
      <c r="P31" s="57" t="str">
        <f>IF('Base year activity data input'!P34="","",
('Base year activity data input'!AC34*'Reference edited'!$B$288)+('Base year activity data input'!AP34*'Reference edited'!$C$288)+('Base year activity data input'!BC34*'Reference edited'!$D$288))</f>
        <v/>
      </c>
      <c r="Q31" s="57" t="str">
        <f>IF('Base year activity data input'!Q34="","",
('Base year activity data input'!AD34*'Reference edited'!$B$288)+('Base year activity data input'!AQ34*'Reference edited'!$C$288)+('Base year activity data input'!BD34*'Reference edited'!$D$288))</f>
        <v/>
      </c>
      <c r="R31" s="57" t="str">
        <f>IF('Base year activity data input'!R34="","",
('Base year activity data input'!AE34*'Reference edited'!$B$288)+('Base year activity data input'!AR34*'Reference edited'!$C$288)+('Base year activity data input'!BE34*'Reference edited'!$D$288))</f>
        <v/>
      </c>
      <c r="S31" s="57" t="str">
        <f>IF('Base year activity data input'!S34="","",
('Base year activity data input'!AF34*'Reference edited'!$B$288)+('Base year activity data input'!AS34*'Reference edited'!$C$288)+('Base year activity data input'!BF34*'Reference edited'!$D$288))</f>
        <v/>
      </c>
      <c r="T31" s="67" t="str">
        <f>IF('Base year activity data input'!T34="","",
('Base year activity data input'!AG34*'Reference edited'!$B$288)+('Base year activity data input'!AT34*'Reference edited'!$C$288)+('Base year activity data input'!BG34*'Reference edited'!$D$288))</f>
        <v/>
      </c>
      <c r="U31" s="56">
        <f t="shared" si="0"/>
        <v>0</v>
      </c>
    </row>
    <row r="32" spans="1:21" hidden="1" x14ac:dyDescent="0.3">
      <c r="A32" s="2"/>
      <c r="B32" s="742"/>
      <c r="C32" s="761"/>
      <c r="D32" s="755"/>
      <c r="E32" s="11" t="str">
        <f>IF('Base year activity data input'!E35="","",'Base year activity data input'!E35)</f>
        <v/>
      </c>
      <c r="F32" s="12" t="str">
        <f>IF('Base year activity data input'!F35="","",'Base year activity data input'!F35)</f>
        <v/>
      </c>
      <c r="G32" s="15" t="str">
        <f>IF('Base year activity data input'!G35="","",'Base year activity data input'!G35)</f>
        <v/>
      </c>
      <c r="H32" s="16" t="str">
        <f>IF('Base year activity data input'!H35="","",'Base year activity data input'!H35)</f>
        <v/>
      </c>
      <c r="I32" s="66" t="str">
        <f>IF('Base year activity data input'!I35="","",
('Base year activity data input'!V35*'Reference edited'!$B$288)+('Base year activity data input'!AI35*'Reference edited'!$C$288)+('Base year activity data input'!AV35*'Reference edited'!$D$288))</f>
        <v/>
      </c>
      <c r="J32" s="57" t="str">
        <f>IF('Base year activity data input'!J35="","",
('Base year activity data input'!W35*'Reference edited'!$B$288)+('Base year activity data input'!AJ35*'Reference edited'!$C$288)+('Base year activity data input'!AW35*'Reference edited'!$D$288))</f>
        <v/>
      </c>
      <c r="K32" s="57" t="str">
        <f>IF('Base year activity data input'!K35="","",
('Base year activity data input'!X35*'Reference edited'!$B$288)+('Base year activity data input'!AK35*'Reference edited'!$C$288)+('Base year activity data input'!AX35*'Reference edited'!$D$288))</f>
        <v/>
      </c>
      <c r="L32" s="57" t="str">
        <f>IF('Base year activity data input'!L35="","",
('Base year activity data input'!Y35*'Reference edited'!$B$288)+('Base year activity data input'!AL35*'Reference edited'!$C$288)+('Base year activity data input'!AY35*'Reference edited'!$D$288))</f>
        <v/>
      </c>
      <c r="M32" s="57" t="str">
        <f>IF('Base year activity data input'!M35="","",
('Base year activity data input'!Z35*'Reference edited'!$B$288)+('Base year activity data input'!AM35*'Reference edited'!$C$288)+('Base year activity data input'!AZ35*'Reference edited'!$D$288))</f>
        <v/>
      </c>
      <c r="N32" s="57" t="str">
        <f>IF('Base year activity data input'!N35="","",
('Base year activity data input'!AA35*'Reference edited'!$B$288)+('Base year activity data input'!AN35*'Reference edited'!$C$288)+('Base year activity data input'!BA35*'Reference edited'!$D$288))</f>
        <v/>
      </c>
      <c r="O32" s="57" t="str">
        <f>IF('Base year activity data input'!O35="","",
('Base year activity data input'!AB35*'Reference edited'!$B$288)+('Base year activity data input'!AO35*'Reference edited'!$C$288)+('Base year activity data input'!BB35*'Reference edited'!$D$288))</f>
        <v/>
      </c>
      <c r="P32" s="57" t="str">
        <f>IF('Base year activity data input'!P35="","",
('Base year activity data input'!AC35*'Reference edited'!$B$288)+('Base year activity data input'!AP35*'Reference edited'!$C$288)+('Base year activity data input'!BC35*'Reference edited'!$D$288))</f>
        <v/>
      </c>
      <c r="Q32" s="57" t="str">
        <f>IF('Base year activity data input'!Q35="","",
('Base year activity data input'!AD35*'Reference edited'!$B$288)+('Base year activity data input'!AQ35*'Reference edited'!$C$288)+('Base year activity data input'!BD35*'Reference edited'!$D$288))</f>
        <v/>
      </c>
      <c r="R32" s="57" t="str">
        <f>IF('Base year activity data input'!R35="","",
('Base year activity data input'!AE35*'Reference edited'!$B$288)+('Base year activity data input'!AR35*'Reference edited'!$C$288)+('Base year activity data input'!BE35*'Reference edited'!$D$288))</f>
        <v/>
      </c>
      <c r="S32" s="57" t="str">
        <f>IF('Base year activity data input'!S35="","",
('Base year activity data input'!AF35*'Reference edited'!$B$288)+('Base year activity data input'!AS35*'Reference edited'!$C$288)+('Base year activity data input'!BF35*'Reference edited'!$D$288))</f>
        <v/>
      </c>
      <c r="T32" s="67" t="str">
        <f>IF('Base year activity data input'!T35="","",
('Base year activity data input'!AG35*'Reference edited'!$B$288)+('Base year activity data input'!AT35*'Reference edited'!$C$288)+('Base year activity data input'!BG35*'Reference edited'!$D$288))</f>
        <v/>
      </c>
      <c r="U32" s="56">
        <f t="shared" si="0"/>
        <v>0</v>
      </c>
    </row>
    <row r="33" spans="1:21" hidden="1" x14ac:dyDescent="0.3">
      <c r="A33" s="2"/>
      <c r="B33" s="742"/>
      <c r="C33" s="761"/>
      <c r="D33" s="755"/>
      <c r="E33" s="11" t="str">
        <f>IF('Base year activity data input'!E36="","",'Base year activity data input'!E36)</f>
        <v/>
      </c>
      <c r="F33" s="12" t="str">
        <f>IF('Base year activity data input'!F36="","",'Base year activity data input'!F36)</f>
        <v/>
      </c>
      <c r="G33" s="15" t="str">
        <f>IF('Base year activity data input'!G36="","",'Base year activity data input'!G36)</f>
        <v/>
      </c>
      <c r="H33" s="16" t="str">
        <f>IF('Base year activity data input'!H36="","",'Base year activity data input'!H36)</f>
        <v/>
      </c>
      <c r="I33" s="66" t="str">
        <f>IF('Base year activity data input'!I36="","",
('Base year activity data input'!V36*'Reference edited'!$B$288)+('Base year activity data input'!AI36*'Reference edited'!$C$288)+('Base year activity data input'!AV36*'Reference edited'!$D$288))</f>
        <v/>
      </c>
      <c r="J33" s="57" t="str">
        <f>IF('Base year activity data input'!J36="","",
('Base year activity data input'!W36*'Reference edited'!$B$288)+('Base year activity data input'!AJ36*'Reference edited'!$C$288)+('Base year activity data input'!AW36*'Reference edited'!$D$288))</f>
        <v/>
      </c>
      <c r="K33" s="57" t="str">
        <f>IF('Base year activity data input'!K36="","",
('Base year activity data input'!X36*'Reference edited'!$B$288)+('Base year activity data input'!AK36*'Reference edited'!$C$288)+('Base year activity data input'!AX36*'Reference edited'!$D$288))</f>
        <v/>
      </c>
      <c r="L33" s="57" t="str">
        <f>IF('Base year activity data input'!L36="","",
('Base year activity data input'!Y36*'Reference edited'!$B$288)+('Base year activity data input'!AL36*'Reference edited'!$C$288)+('Base year activity data input'!AY36*'Reference edited'!$D$288))</f>
        <v/>
      </c>
      <c r="M33" s="57" t="str">
        <f>IF('Base year activity data input'!M36="","",
('Base year activity data input'!Z36*'Reference edited'!$B$288)+('Base year activity data input'!AM36*'Reference edited'!$C$288)+('Base year activity data input'!AZ36*'Reference edited'!$D$288))</f>
        <v/>
      </c>
      <c r="N33" s="57" t="str">
        <f>IF('Base year activity data input'!N36="","",
('Base year activity data input'!AA36*'Reference edited'!$B$288)+('Base year activity data input'!AN36*'Reference edited'!$C$288)+('Base year activity data input'!BA36*'Reference edited'!$D$288))</f>
        <v/>
      </c>
      <c r="O33" s="57" t="str">
        <f>IF('Base year activity data input'!O36="","",
('Base year activity data input'!AB36*'Reference edited'!$B$288)+('Base year activity data input'!AO36*'Reference edited'!$C$288)+('Base year activity data input'!BB36*'Reference edited'!$D$288))</f>
        <v/>
      </c>
      <c r="P33" s="57" t="str">
        <f>IF('Base year activity data input'!P36="","",
('Base year activity data input'!AC36*'Reference edited'!$B$288)+('Base year activity data input'!AP36*'Reference edited'!$C$288)+('Base year activity data input'!BC36*'Reference edited'!$D$288))</f>
        <v/>
      </c>
      <c r="Q33" s="57" t="str">
        <f>IF('Base year activity data input'!Q36="","",
('Base year activity data input'!AD36*'Reference edited'!$B$288)+('Base year activity data input'!AQ36*'Reference edited'!$C$288)+('Base year activity data input'!BD36*'Reference edited'!$D$288))</f>
        <v/>
      </c>
      <c r="R33" s="57" t="str">
        <f>IF('Base year activity data input'!R36="","",
('Base year activity data input'!AE36*'Reference edited'!$B$288)+('Base year activity data input'!AR36*'Reference edited'!$C$288)+('Base year activity data input'!BE36*'Reference edited'!$D$288))</f>
        <v/>
      </c>
      <c r="S33" s="57" t="str">
        <f>IF('Base year activity data input'!S36="","",
('Base year activity data input'!AF36*'Reference edited'!$B$288)+('Base year activity data input'!AS36*'Reference edited'!$C$288)+('Base year activity data input'!BF36*'Reference edited'!$D$288))</f>
        <v/>
      </c>
      <c r="T33" s="67" t="str">
        <f>IF('Base year activity data input'!T36="","",
('Base year activity data input'!AG36*'Reference edited'!$B$288)+('Base year activity data input'!AT36*'Reference edited'!$C$288)+('Base year activity data input'!BG36*'Reference edited'!$D$288))</f>
        <v/>
      </c>
      <c r="U33" s="56">
        <f t="shared" si="0"/>
        <v>0</v>
      </c>
    </row>
    <row r="34" spans="1:21" hidden="1" x14ac:dyDescent="0.3">
      <c r="A34" s="2"/>
      <c r="B34" s="742"/>
      <c r="C34" s="761"/>
      <c r="D34" s="755"/>
      <c r="E34" s="42" t="str">
        <f>IF('Base year activity data input'!E37="","",'Base year activity data input'!E37)</f>
        <v/>
      </c>
      <c r="F34" s="43" t="str">
        <f>IF('Base year activity data input'!F37="","",'Base year activity data input'!F37)</f>
        <v/>
      </c>
      <c r="G34" s="51" t="str">
        <f>IF('Base year activity data input'!G37="","",'Base year activity data input'!G37)</f>
        <v/>
      </c>
      <c r="H34" s="53" t="str">
        <f>IF('Base year activity data input'!H37="","",'Base year activity data input'!H37)</f>
        <v/>
      </c>
      <c r="I34" s="69" t="str">
        <f>IF('Base year activity data input'!I37="","",
('Base year activity data input'!V37*'Reference edited'!$B$288)+('Base year activity data input'!AI37*'Reference edited'!$C$288)+('Base year activity data input'!AV37*'Reference edited'!$D$288))</f>
        <v/>
      </c>
      <c r="J34" s="59" t="str">
        <f>IF('Base year activity data input'!J37="","",
('Base year activity data input'!W37*'Reference edited'!$B$288)+('Base year activity data input'!AJ37*'Reference edited'!$C$288)+('Base year activity data input'!AW37*'Reference edited'!$D$288))</f>
        <v/>
      </c>
      <c r="K34" s="59" t="str">
        <f>IF('Base year activity data input'!K37="","",
('Base year activity data input'!X37*'Reference edited'!$B$288)+('Base year activity data input'!AK37*'Reference edited'!$C$288)+('Base year activity data input'!AX37*'Reference edited'!$D$288))</f>
        <v/>
      </c>
      <c r="L34" s="59" t="str">
        <f>IF('Base year activity data input'!L37="","",
('Base year activity data input'!Y37*'Reference edited'!$B$288)+('Base year activity data input'!AL37*'Reference edited'!$C$288)+('Base year activity data input'!AY37*'Reference edited'!$D$288))</f>
        <v/>
      </c>
      <c r="M34" s="59" t="str">
        <f>IF('Base year activity data input'!M37="","",
('Base year activity data input'!Z37*'Reference edited'!$B$288)+('Base year activity data input'!AM37*'Reference edited'!$C$288)+('Base year activity data input'!AZ37*'Reference edited'!$D$288))</f>
        <v/>
      </c>
      <c r="N34" s="59" t="str">
        <f>IF('Base year activity data input'!N37="","",
('Base year activity data input'!AA37*'Reference edited'!$B$288)+('Base year activity data input'!AN37*'Reference edited'!$C$288)+('Base year activity data input'!BA37*'Reference edited'!$D$288))</f>
        <v/>
      </c>
      <c r="O34" s="59" t="str">
        <f>IF('Base year activity data input'!O37="","",
('Base year activity data input'!AB37*'Reference edited'!$B$288)+('Base year activity data input'!AO37*'Reference edited'!$C$288)+('Base year activity data input'!BB37*'Reference edited'!$D$288))</f>
        <v/>
      </c>
      <c r="P34" s="59" t="str">
        <f>IF('Base year activity data input'!P37="","",
('Base year activity data input'!AC37*'Reference edited'!$B$288)+('Base year activity data input'!AP37*'Reference edited'!$C$288)+('Base year activity data input'!BC37*'Reference edited'!$D$288))</f>
        <v/>
      </c>
      <c r="Q34" s="59" t="str">
        <f>IF('Base year activity data input'!Q37="","",
('Base year activity data input'!AD37*'Reference edited'!$B$288)+('Base year activity data input'!AQ37*'Reference edited'!$C$288)+('Base year activity data input'!BD37*'Reference edited'!$D$288))</f>
        <v/>
      </c>
      <c r="R34" s="59" t="str">
        <f>IF('Base year activity data input'!R37="","",
('Base year activity data input'!AE37*'Reference edited'!$B$288)+('Base year activity data input'!AR37*'Reference edited'!$C$288)+('Base year activity data input'!BE37*'Reference edited'!$D$288))</f>
        <v/>
      </c>
      <c r="S34" s="59" t="str">
        <f>IF('Base year activity data input'!S37="","",
('Base year activity data input'!AF37*'Reference edited'!$B$288)+('Base year activity data input'!AS37*'Reference edited'!$C$288)+('Base year activity data input'!BF37*'Reference edited'!$D$288))</f>
        <v/>
      </c>
      <c r="T34" s="70" t="str">
        <f>IF('Base year activity data input'!T37="","",
('Base year activity data input'!AG37*'Reference edited'!$B$288)+('Base year activity data input'!AT37*'Reference edited'!$C$288)+('Base year activity data input'!BG37*'Reference edited'!$D$288))</f>
        <v/>
      </c>
      <c r="U34" s="68">
        <f t="shared" si="0"/>
        <v>0</v>
      </c>
    </row>
    <row r="35" spans="1:21" hidden="1" x14ac:dyDescent="0.3">
      <c r="A35" s="2"/>
      <c r="B35" s="742"/>
      <c r="C35" s="761"/>
      <c r="D35" s="770" t="s">
        <v>325</v>
      </c>
      <c r="E35" s="19" t="str">
        <f>IF('Base year activity data input'!E38="","",'Base year activity data input'!E38)</f>
        <v>Wastewater</v>
      </c>
      <c r="F35" s="20" t="str">
        <f>IF('Base year activity data input'!F38="","",'Base year activity data input'!F38)</f>
        <v>Industrial Waste</v>
      </c>
      <c r="G35" s="21" t="str">
        <f>IF('Base year activity data input'!G38="","",'Base year activity data input'!G38)</f>
        <v/>
      </c>
      <c r="H35" s="22" t="str">
        <f>IF('Base year activity data input'!H38="","",'Base year activity data input'!H38)</f>
        <v>t</v>
      </c>
      <c r="I35" s="64">
        <f>IF('Base year activity data input'!I38="","",
('Base year activity data input'!V38*'Reference edited'!$B$288)+('Base year activity data input'!AI38*'Reference edited'!$C$288)+('Base year activity data input'!AV38*'Reference edited'!$D$288))</f>
        <v>87.936000000000007</v>
      </c>
      <c r="J35" s="61">
        <f>IF('Base year activity data input'!J38="","",
('Base year activity data input'!W38*'Reference edited'!$B$288)+('Base year activity data input'!AJ38*'Reference edited'!$C$288)+('Base year activity data input'!AW38*'Reference edited'!$D$288))</f>
        <v>87.936000000000007</v>
      </c>
      <c r="K35" s="61">
        <f>IF('Base year activity data input'!K38="","",
('Base year activity data input'!X38*'Reference edited'!$B$288)+('Base year activity data input'!AK38*'Reference edited'!$C$288)+('Base year activity data input'!AX38*'Reference edited'!$D$288))</f>
        <v>87.936000000000007</v>
      </c>
      <c r="L35" s="61">
        <f>IF('Base year activity data input'!L38="","",
('Base year activity data input'!Y38*'Reference edited'!$B$288)+('Base year activity data input'!AL38*'Reference edited'!$C$288)+('Base year activity data input'!AY38*'Reference edited'!$D$288))</f>
        <v>87.936000000000007</v>
      </c>
      <c r="M35" s="61">
        <f>IF('Base year activity data input'!M38="","",
('Base year activity data input'!Z38*'Reference edited'!$B$288)+('Base year activity data input'!AM38*'Reference edited'!$C$288)+('Base year activity data input'!AZ38*'Reference edited'!$D$288))</f>
        <v>87.936000000000007</v>
      </c>
      <c r="N35" s="61">
        <f>IF('Base year activity data input'!N38="","",
('Base year activity data input'!AA38*'Reference edited'!$B$288)+('Base year activity data input'!AN38*'Reference edited'!$C$288)+('Base year activity data input'!BA38*'Reference edited'!$D$288))</f>
        <v>87.936000000000007</v>
      </c>
      <c r="O35" s="61">
        <f>IF('Base year activity data input'!O38="","",
('Base year activity data input'!AB38*'Reference edited'!$B$288)+('Base year activity data input'!AO38*'Reference edited'!$C$288)+('Base year activity data input'!BB38*'Reference edited'!$D$288))</f>
        <v>87.936000000000007</v>
      </c>
      <c r="P35" s="61">
        <f>IF('Base year activity data input'!P38="","",
('Base year activity data input'!AC38*'Reference edited'!$B$288)+('Base year activity data input'!AP38*'Reference edited'!$C$288)+('Base year activity data input'!BC38*'Reference edited'!$D$288))</f>
        <v>87.936000000000007</v>
      </c>
      <c r="Q35" s="61">
        <f>IF('Base year activity data input'!Q38="","",
('Base year activity data input'!AD38*'Reference edited'!$B$288)+('Base year activity data input'!AQ38*'Reference edited'!$C$288)+('Base year activity data input'!BD38*'Reference edited'!$D$288))</f>
        <v>87.936000000000007</v>
      </c>
      <c r="R35" s="61">
        <f>IF('Base year activity data input'!R38="","",
('Base year activity data input'!AE38*'Reference edited'!$B$288)+('Base year activity data input'!AR38*'Reference edited'!$C$288)+('Base year activity data input'!BE38*'Reference edited'!$D$288))</f>
        <v>87.936000000000007</v>
      </c>
      <c r="S35" s="61">
        <f>IF('Base year activity data input'!S38="","",
('Base year activity data input'!AF38*'Reference edited'!$B$288)+('Base year activity data input'!AS38*'Reference edited'!$C$288)+('Base year activity data input'!BF38*'Reference edited'!$D$288))</f>
        <v>87.936000000000007</v>
      </c>
      <c r="T35" s="65">
        <f>IF('Base year activity data input'!T38="","",
('Base year activity data input'!AG38*'Reference edited'!$B$288)+('Base year activity data input'!AT38*'Reference edited'!$C$288)+('Base year activity data input'!BG38*'Reference edited'!$D$288))</f>
        <v>87.936000000000007</v>
      </c>
      <c r="U35" s="62">
        <f t="shared" si="0"/>
        <v>1055.2320000000002</v>
      </c>
    </row>
    <row r="36" spans="1:21" hidden="1" x14ac:dyDescent="0.3">
      <c r="A36" s="2"/>
      <c r="B36" s="742"/>
      <c r="C36" s="761"/>
      <c r="D36" s="771"/>
      <c r="E36" s="47" t="str">
        <f>IF('Base year activity data input'!E39="","",'Base year activity data input'!E39)</f>
        <v/>
      </c>
      <c r="F36" s="48" t="str">
        <f>IF('Base year activity data input'!F39="","",'Base year activity data input'!F39)</f>
        <v/>
      </c>
      <c r="G36" s="25" t="str">
        <f>IF('Base year activity data input'!G39="","",'Base year activity data input'!G39)</f>
        <v/>
      </c>
      <c r="H36" s="18" t="str">
        <f>IF('Base year activity data input'!H39="","",'Base year activity data input'!H39)</f>
        <v/>
      </c>
      <c r="I36" s="69" t="str">
        <f>IF('Base year activity data input'!I39="","",
('Base year activity data input'!V39*'Reference edited'!$B$288)+('Base year activity data input'!AI39*'Reference edited'!$C$288)+('Base year activity data input'!AV39*'Reference edited'!$D$288))</f>
        <v/>
      </c>
      <c r="J36" s="59" t="str">
        <f>IF('Base year activity data input'!J39="","",
('Base year activity data input'!W39*'Reference edited'!$B$288)+('Base year activity data input'!AJ39*'Reference edited'!$C$288)+('Base year activity data input'!AW39*'Reference edited'!$D$288))</f>
        <v/>
      </c>
      <c r="K36" s="59" t="str">
        <f>IF('Base year activity data input'!K39="","",
('Base year activity data input'!X39*'Reference edited'!$B$288)+('Base year activity data input'!AK39*'Reference edited'!$C$288)+('Base year activity data input'!AX39*'Reference edited'!$D$288))</f>
        <v/>
      </c>
      <c r="L36" s="59" t="str">
        <f>IF('Base year activity data input'!L39="","",
('Base year activity data input'!Y39*'Reference edited'!$B$288)+('Base year activity data input'!AL39*'Reference edited'!$C$288)+('Base year activity data input'!AY39*'Reference edited'!$D$288))</f>
        <v/>
      </c>
      <c r="M36" s="59" t="str">
        <f>IF('Base year activity data input'!M39="","",
('Base year activity data input'!Z39*'Reference edited'!$B$288)+('Base year activity data input'!AM39*'Reference edited'!$C$288)+('Base year activity data input'!AZ39*'Reference edited'!$D$288))</f>
        <v/>
      </c>
      <c r="N36" s="59" t="str">
        <f>IF('Base year activity data input'!N39="","",
('Base year activity data input'!AA39*'Reference edited'!$B$288)+('Base year activity data input'!AN39*'Reference edited'!$C$288)+('Base year activity data input'!BA39*'Reference edited'!$D$288))</f>
        <v/>
      </c>
      <c r="O36" s="59" t="str">
        <f>IF('Base year activity data input'!O39="","",
('Base year activity data input'!AB39*'Reference edited'!$B$288)+('Base year activity data input'!AO39*'Reference edited'!$C$288)+('Base year activity data input'!BB39*'Reference edited'!$D$288))</f>
        <v/>
      </c>
      <c r="P36" s="59" t="str">
        <f>IF('Base year activity data input'!P39="","",
('Base year activity data input'!AC39*'Reference edited'!$B$288)+('Base year activity data input'!AP39*'Reference edited'!$C$288)+('Base year activity data input'!BC39*'Reference edited'!$D$288))</f>
        <v/>
      </c>
      <c r="Q36" s="59" t="str">
        <f>IF('Base year activity data input'!Q39="","",
('Base year activity data input'!AD39*'Reference edited'!$B$288)+('Base year activity data input'!AQ39*'Reference edited'!$C$288)+('Base year activity data input'!BD39*'Reference edited'!$D$288))</f>
        <v/>
      </c>
      <c r="R36" s="59" t="str">
        <f>IF('Base year activity data input'!R39="","",
('Base year activity data input'!AE39*'Reference edited'!$B$288)+('Base year activity data input'!AR39*'Reference edited'!$C$288)+('Base year activity data input'!BE39*'Reference edited'!$D$288))</f>
        <v/>
      </c>
      <c r="S36" s="59" t="str">
        <f>IF('Base year activity data input'!S39="","",
('Base year activity data input'!AF39*'Reference edited'!$B$288)+('Base year activity data input'!AS39*'Reference edited'!$C$288)+('Base year activity data input'!BF39*'Reference edited'!$D$288))</f>
        <v/>
      </c>
      <c r="T36" s="70" t="str">
        <f>IF('Base year activity data input'!T39="","",
('Base year activity data input'!AG39*'Reference edited'!$B$288)+('Base year activity data input'!AT39*'Reference edited'!$C$288)+('Base year activity data input'!BG39*'Reference edited'!$D$288))</f>
        <v/>
      </c>
      <c r="U36" s="60">
        <f t="shared" si="0"/>
        <v>0</v>
      </c>
    </row>
    <row r="37" spans="1:21" hidden="1" x14ac:dyDescent="0.3">
      <c r="A37" s="2"/>
      <c r="B37" s="742"/>
      <c r="C37" s="761"/>
      <c r="D37" s="755" t="s">
        <v>288</v>
      </c>
      <c r="E37" s="11" t="str">
        <f>IF('Base year activity data input'!E40="","",'Base year activity data input'!E40)</f>
        <v/>
      </c>
      <c r="F37" s="23" t="str">
        <f>IF('Base year activity data input'!F40="","",'Base year activity data input'!F40)</f>
        <v/>
      </c>
      <c r="G37" s="12" t="str">
        <f>IF('Base year activity data input'!G40="","",'Base year activity data input'!G40)</f>
        <v/>
      </c>
      <c r="H37" s="13" t="str">
        <f>IF('Base year activity data input'!H40="","",'Base year activity data input'!H40)</f>
        <v/>
      </c>
      <c r="I37" s="71" t="str">
        <f>IF('Base year activity data input'!I40="","",
('Base year activity data input'!V40*'Reference edited'!$B$288)+('Base year activity data input'!AI40*'Reference edited'!$C$288)+('Base year activity data input'!AV40*'Reference edited'!$D$288))</f>
        <v/>
      </c>
      <c r="J37" s="55" t="str">
        <f>IF('Base year activity data input'!J40="","",
('Base year activity data input'!W40*'Reference edited'!$B$288)+('Base year activity data input'!AJ40*'Reference edited'!$C$288)+('Base year activity data input'!AW40*'Reference edited'!$D$288))</f>
        <v/>
      </c>
      <c r="K37" s="55" t="str">
        <f>IF('Base year activity data input'!K40="","",
('Base year activity data input'!X40*'Reference edited'!$B$288)+('Base year activity data input'!AK40*'Reference edited'!$C$288)+('Base year activity data input'!AX40*'Reference edited'!$D$288))</f>
        <v/>
      </c>
      <c r="L37" s="55" t="str">
        <f>IF('Base year activity data input'!L40="","",
('Base year activity data input'!Y40*'Reference edited'!$B$288)+('Base year activity data input'!AL40*'Reference edited'!$C$288)+('Base year activity data input'!AY40*'Reference edited'!$D$288))</f>
        <v/>
      </c>
      <c r="M37" s="55" t="str">
        <f>IF('Base year activity data input'!M40="","",
('Base year activity data input'!Z40*'Reference edited'!$B$288)+('Base year activity data input'!AM40*'Reference edited'!$C$288)+('Base year activity data input'!AZ40*'Reference edited'!$D$288))</f>
        <v/>
      </c>
      <c r="N37" s="55" t="str">
        <f>IF('Base year activity data input'!N40="","",
('Base year activity data input'!AA40*'Reference edited'!$B$288)+('Base year activity data input'!AN40*'Reference edited'!$C$288)+('Base year activity data input'!BA40*'Reference edited'!$D$288))</f>
        <v/>
      </c>
      <c r="O37" s="55" t="str">
        <f>IF('Base year activity data input'!O40="","",
('Base year activity data input'!AB40*'Reference edited'!$B$288)+('Base year activity data input'!AO40*'Reference edited'!$C$288)+('Base year activity data input'!BB40*'Reference edited'!$D$288))</f>
        <v/>
      </c>
      <c r="P37" s="55" t="str">
        <f>IF('Base year activity data input'!P40="","",
('Base year activity data input'!AC40*'Reference edited'!$B$288)+('Base year activity data input'!AP40*'Reference edited'!$C$288)+('Base year activity data input'!BC40*'Reference edited'!$D$288))</f>
        <v/>
      </c>
      <c r="Q37" s="55" t="str">
        <f>IF('Base year activity data input'!Q40="","",
('Base year activity data input'!AD40*'Reference edited'!$B$288)+('Base year activity data input'!AQ40*'Reference edited'!$C$288)+('Base year activity data input'!BD40*'Reference edited'!$D$288))</f>
        <v/>
      </c>
      <c r="R37" s="55" t="str">
        <f>IF('Base year activity data input'!R40="","",
('Base year activity data input'!AE40*'Reference edited'!$B$288)+('Base year activity data input'!AR40*'Reference edited'!$C$288)+('Base year activity data input'!BE40*'Reference edited'!$D$288))</f>
        <v/>
      </c>
      <c r="S37" s="55" t="str">
        <f>IF('Base year activity data input'!S40="","",
('Base year activity data input'!AF40*'Reference edited'!$B$288)+('Base year activity data input'!AS40*'Reference edited'!$C$288)+('Base year activity data input'!BF40*'Reference edited'!$D$288))</f>
        <v/>
      </c>
      <c r="T37" s="72" t="str">
        <f>IF('Base year activity data input'!T40="","",
('Base year activity data input'!AG40*'Reference edited'!$B$288)+('Base year activity data input'!AT40*'Reference edited'!$C$288)+('Base year activity data input'!BG40*'Reference edited'!$D$288))</f>
        <v/>
      </c>
      <c r="U37" s="56">
        <f t="shared" si="0"/>
        <v>0</v>
      </c>
    </row>
    <row r="38" spans="1:21" ht="17.25" hidden="1" thickBot="1" x14ac:dyDescent="0.35">
      <c r="A38" s="2"/>
      <c r="B38" s="742"/>
      <c r="C38" s="796"/>
      <c r="D38" s="794"/>
      <c r="E38" s="34" t="str">
        <f>IF('Base year activity data input'!E41="","",'Base year activity data input'!E41)</f>
        <v/>
      </c>
      <c r="F38" s="36" t="str">
        <f>IF('Base year activity data input'!F41="","",'Base year activity data input'!F41)</f>
        <v/>
      </c>
      <c r="G38" s="49" t="str">
        <f>IF('Base year activity data input'!G41="","",'Base year activity data input'!G41)</f>
        <v/>
      </c>
      <c r="H38" s="33" t="str">
        <f>IF('Base year activity data input'!H41="","",'Base year activity data input'!H41)</f>
        <v/>
      </c>
      <c r="I38" s="73" t="str">
        <f>IF('Base year activity data input'!I41="","",
('Base year activity data input'!V41*'Reference edited'!$B$288)+('Base year activity data input'!AI41*'Reference edited'!$C$288)+('Base year activity data input'!AV41*'Reference edited'!$D$288))</f>
        <v/>
      </c>
      <c r="J38" s="74" t="str">
        <f>IF('Base year activity data input'!J41="","",
('Base year activity data input'!W41*'Reference edited'!$B$288)+('Base year activity data input'!AJ41*'Reference edited'!$C$288)+('Base year activity data input'!AW41*'Reference edited'!$D$288))</f>
        <v/>
      </c>
      <c r="K38" s="74" t="str">
        <f>IF('Base year activity data input'!K41="","",
('Base year activity data input'!X41*'Reference edited'!$B$288)+('Base year activity data input'!AK41*'Reference edited'!$C$288)+('Base year activity data input'!AX41*'Reference edited'!$D$288))</f>
        <v/>
      </c>
      <c r="L38" s="74" t="str">
        <f>IF('Base year activity data input'!L41="","",
('Base year activity data input'!Y41*'Reference edited'!$B$288)+('Base year activity data input'!AL41*'Reference edited'!$C$288)+('Base year activity data input'!AY41*'Reference edited'!$D$288))</f>
        <v/>
      </c>
      <c r="M38" s="74" t="str">
        <f>IF('Base year activity data input'!M41="","",
('Base year activity data input'!Z41*'Reference edited'!$B$288)+('Base year activity data input'!AM41*'Reference edited'!$C$288)+('Base year activity data input'!AZ41*'Reference edited'!$D$288))</f>
        <v/>
      </c>
      <c r="N38" s="74" t="str">
        <f>IF('Base year activity data input'!N41="","",
('Base year activity data input'!AA41*'Reference edited'!$B$288)+('Base year activity data input'!AN41*'Reference edited'!$C$288)+('Base year activity data input'!BA41*'Reference edited'!$D$288))</f>
        <v/>
      </c>
      <c r="O38" s="74" t="str">
        <f>IF('Base year activity data input'!O41="","",
('Base year activity data input'!AB41*'Reference edited'!$B$288)+('Base year activity data input'!AO41*'Reference edited'!$C$288)+('Base year activity data input'!BB41*'Reference edited'!$D$288))</f>
        <v/>
      </c>
      <c r="P38" s="74" t="str">
        <f>IF('Base year activity data input'!P41="","",
('Base year activity data input'!AC41*'Reference edited'!$B$288)+('Base year activity data input'!AP41*'Reference edited'!$C$288)+('Base year activity data input'!BC41*'Reference edited'!$D$288))</f>
        <v/>
      </c>
      <c r="Q38" s="74" t="str">
        <f>IF('Base year activity data input'!Q41="","",
('Base year activity data input'!AD41*'Reference edited'!$B$288)+('Base year activity data input'!AQ41*'Reference edited'!$C$288)+('Base year activity data input'!BD41*'Reference edited'!$D$288))</f>
        <v/>
      </c>
      <c r="R38" s="74" t="str">
        <f>IF('Base year activity data input'!R41="","",
('Base year activity data input'!AE41*'Reference edited'!$B$288)+('Base year activity data input'!AR41*'Reference edited'!$C$288)+('Base year activity data input'!BE41*'Reference edited'!$D$288))</f>
        <v/>
      </c>
      <c r="S38" s="74" t="str">
        <f>IF('Base year activity data input'!S41="","",
('Base year activity data input'!AF41*'Reference edited'!$B$288)+('Base year activity data input'!AS41*'Reference edited'!$C$288)+('Base year activity data input'!BF41*'Reference edited'!$D$288))</f>
        <v/>
      </c>
      <c r="T38" s="75" t="str">
        <f>IF('Base year activity data input'!T41="","",
('Base year activity data input'!AG41*'Reference edited'!$B$288)+('Base year activity data input'!AT41*'Reference edited'!$C$288)+('Base year activity data input'!BG41*'Reference edited'!$D$288))</f>
        <v/>
      </c>
      <c r="U38" s="76">
        <f t="shared" si="0"/>
        <v>0</v>
      </c>
    </row>
    <row r="39" spans="1:21" hidden="1" x14ac:dyDescent="0.3">
      <c r="A39" s="2"/>
      <c r="B39" s="742"/>
      <c r="C39" s="799" t="s">
        <v>500</v>
      </c>
      <c r="D39" s="800"/>
      <c r="E39" s="791" t="s">
        <v>534</v>
      </c>
      <c r="F39" s="792"/>
      <c r="G39" s="792"/>
      <c r="H39" s="793"/>
      <c r="I39" s="730" t="s">
        <v>506</v>
      </c>
      <c r="J39" s="727"/>
      <c r="K39" s="727"/>
      <c r="L39" s="727"/>
      <c r="M39" s="727"/>
      <c r="N39" s="727"/>
      <c r="O39" s="727"/>
      <c r="P39" s="727"/>
      <c r="Q39" s="727"/>
      <c r="R39" s="727"/>
      <c r="S39" s="727"/>
      <c r="T39" s="727"/>
      <c r="U39" s="729"/>
    </row>
    <row r="40" spans="1:21" ht="16.5" hidden="1" customHeight="1" thickBot="1" x14ac:dyDescent="0.35">
      <c r="A40" s="2"/>
      <c r="B40" s="742"/>
      <c r="C40" s="754"/>
      <c r="D40" s="767"/>
      <c r="E40" s="4" t="s">
        <v>538</v>
      </c>
      <c r="F40" s="5" t="s">
        <v>540</v>
      </c>
      <c r="G40" s="5" t="s">
        <v>501</v>
      </c>
      <c r="H40" s="6" t="s">
        <v>285</v>
      </c>
      <c r="I40" s="7" t="s">
        <v>471</v>
      </c>
      <c r="J40" s="8" t="s">
        <v>482</v>
      </c>
      <c r="K40" s="8" t="s">
        <v>472</v>
      </c>
      <c r="L40" s="8" t="s">
        <v>473</v>
      </c>
      <c r="M40" s="8" t="s">
        <v>474</v>
      </c>
      <c r="N40" s="8" t="s">
        <v>475</v>
      </c>
      <c r="O40" s="8" t="s">
        <v>476</v>
      </c>
      <c r="P40" s="8" t="s">
        <v>477</v>
      </c>
      <c r="Q40" s="8" t="s">
        <v>478</v>
      </c>
      <c r="R40" s="8" t="s">
        <v>479</v>
      </c>
      <c r="S40" s="8" t="s">
        <v>480</v>
      </c>
      <c r="T40" s="9" t="s">
        <v>481</v>
      </c>
      <c r="U40" s="10" t="s">
        <v>483</v>
      </c>
    </row>
    <row r="41" spans="1:21" ht="17.25" hidden="1" thickTop="1" x14ac:dyDescent="0.3">
      <c r="A41" s="2"/>
      <c r="B41" s="742"/>
      <c r="C41" s="754"/>
      <c r="D41" s="767"/>
      <c r="E41" s="26" t="str">
        <f>IF('Base year activity data input'!E44="","",'Base year activity data input'!E44)</f>
        <v>Glass_Production</v>
      </c>
      <c r="F41" s="27" t="str">
        <f>IF('Base year activity data input'!F44="","",'Base year activity data input'!F44)</f>
        <v xml:space="preserve">Fiberglass (E-glass) </v>
      </c>
      <c r="G41" s="15">
        <f>IF('Base year activity data input'!G44="","",'Base year activity data input'!G44)</f>
        <v>0.7</v>
      </c>
      <c r="H41" s="28" t="str">
        <f>IF('Base year activity data input'!H44="","",'Base year activity data input'!H44)</f>
        <v>t</v>
      </c>
      <c r="I41" s="54">
        <f>IF('Base year activity data input'!I44="","",
('Base year activity data input'!V44*'Reference edited'!$B$288)+('Base year activity data input'!AI44*'Reference edited'!$C$288)+('Base year activity data input'!AV44*'Reference edited'!$D$288))</f>
        <v>0.57000000000000006</v>
      </c>
      <c r="J41" s="54">
        <f>IF('Base year activity data input'!J44="","",
('Base year activity data input'!W44*'Reference edited'!$B$288)+('Base year activity data input'!AJ44*'Reference edited'!$C$288)+('Base year activity data input'!AW44*'Reference edited'!$D$288))</f>
        <v>0.57000000000000006</v>
      </c>
      <c r="K41" s="54">
        <f>IF('Base year activity data input'!K44="","",
('Base year activity data input'!X44*'Reference edited'!$B$288)+('Base year activity data input'!AK44*'Reference edited'!$C$288)+('Base year activity data input'!AX44*'Reference edited'!$D$288))</f>
        <v>0.57000000000000006</v>
      </c>
      <c r="L41" s="54">
        <f>IF('Base year activity data input'!L44="","",
('Base year activity data input'!Y44*'Reference edited'!$B$288)+('Base year activity data input'!AL44*'Reference edited'!$C$288)+('Base year activity data input'!AY44*'Reference edited'!$D$288))</f>
        <v>0.57000000000000006</v>
      </c>
      <c r="M41" s="54">
        <f>IF('Base year activity data input'!M44="","",
('Base year activity data input'!Z44*'Reference edited'!$B$288)+('Base year activity data input'!AM44*'Reference edited'!$C$288)+('Base year activity data input'!AZ44*'Reference edited'!$D$288))</f>
        <v>0.57000000000000006</v>
      </c>
      <c r="N41" s="54">
        <f>IF('Base year activity data input'!N44="","",
('Base year activity data input'!AA44*'Reference edited'!$B$288)+('Base year activity data input'!AN44*'Reference edited'!$C$288)+('Base year activity data input'!BA44*'Reference edited'!$D$288))</f>
        <v>0.57000000000000006</v>
      </c>
      <c r="O41" s="54">
        <f>IF('Base year activity data input'!O44="","",
('Base year activity data input'!AB44*'Reference edited'!$B$288)+('Base year activity data input'!AO44*'Reference edited'!$C$288)+('Base year activity data input'!BB44*'Reference edited'!$D$288))</f>
        <v>0.57000000000000006</v>
      </c>
      <c r="P41" s="54">
        <f>IF('Base year activity data input'!P44="","",
('Base year activity data input'!AC44*'Reference edited'!$B$288)+('Base year activity data input'!AP44*'Reference edited'!$C$288)+('Base year activity data input'!BC44*'Reference edited'!$D$288))</f>
        <v>0.57000000000000006</v>
      </c>
      <c r="Q41" s="54">
        <f>IF('Base year activity data input'!Q44="","",
('Base year activity data input'!AD44*'Reference edited'!$B$288)+('Base year activity data input'!AQ44*'Reference edited'!$C$288)+('Base year activity data input'!BD44*'Reference edited'!$D$288))</f>
        <v>0.57000000000000006</v>
      </c>
      <c r="R41" s="54">
        <f>IF('Base year activity data input'!R44="","",
('Base year activity data input'!AE44*'Reference edited'!$B$288)+('Base year activity data input'!AR44*'Reference edited'!$C$288)+('Base year activity data input'!BE44*'Reference edited'!$D$288))</f>
        <v>0.57000000000000006</v>
      </c>
      <c r="S41" s="54">
        <f>IF('Base year activity data input'!S44="","",
('Base year activity data input'!AF44*'Reference edited'!$B$288)+('Base year activity data input'!AS44*'Reference edited'!$C$288)+('Base year activity data input'!BF44*'Reference edited'!$D$288))</f>
        <v>0.57000000000000006</v>
      </c>
      <c r="T41" s="54">
        <f>IF('Base year activity data input'!T44="","",
('Base year activity data input'!AG44*'Reference edited'!$B$288)+('Base year activity data input'!AT44*'Reference edited'!$C$288)+('Base year activity data input'!BG44*'Reference edited'!$D$288))</f>
        <v>0.57000000000000006</v>
      </c>
      <c r="U41" s="58">
        <f t="shared" si="0"/>
        <v>6.8400000000000025</v>
      </c>
    </row>
    <row r="42" spans="1:21" hidden="1" x14ac:dyDescent="0.3">
      <c r="A42" s="2"/>
      <c r="B42" s="742"/>
      <c r="C42" s="754"/>
      <c r="D42" s="767"/>
      <c r="E42" s="11" t="str">
        <f>IF('Base year activity data input'!E45="","",'Base year activity data input'!E45)</f>
        <v>Cement_Production</v>
      </c>
      <c r="F42" s="29" t="str">
        <f>IF('Base year activity data input'!F45="","",'Base year activity data input'!F45)</f>
        <v>High-calcium lime</v>
      </c>
      <c r="G42" s="15" t="str">
        <f>IF('Base year activity data input'!G45="","",'Base year activity data input'!G45)</f>
        <v/>
      </c>
      <c r="H42" s="13" t="str">
        <f>IF('Base year activity data input'!H45="","",'Base year activity data input'!H45)</f>
        <v>t</v>
      </c>
      <c r="I42" s="54">
        <f>IF('Base year activity data input'!I45="","",
('Base year activity data input'!V45*'Reference edited'!$B$288)+('Base year activity data input'!AI45*'Reference edited'!$C$288)+('Base year activity data input'!AV45*'Reference edited'!$D$288))</f>
        <v>15</v>
      </c>
      <c r="J42" s="54">
        <f>IF('Base year activity data input'!J45="","",
('Base year activity data input'!W45*'Reference edited'!$B$288)+('Base year activity data input'!AJ45*'Reference edited'!$C$288)+('Base year activity data input'!AW45*'Reference edited'!$D$288))</f>
        <v>15</v>
      </c>
      <c r="K42" s="54">
        <f>IF('Base year activity data input'!K45="","",
('Base year activity data input'!X45*'Reference edited'!$B$288)+('Base year activity data input'!AK45*'Reference edited'!$C$288)+('Base year activity data input'!AX45*'Reference edited'!$D$288))</f>
        <v>15</v>
      </c>
      <c r="L42" s="54">
        <f>IF('Base year activity data input'!L45="","",
('Base year activity data input'!Y45*'Reference edited'!$B$288)+('Base year activity data input'!AL45*'Reference edited'!$C$288)+('Base year activity data input'!AY45*'Reference edited'!$D$288))</f>
        <v>15</v>
      </c>
      <c r="M42" s="54">
        <f>IF('Base year activity data input'!M45="","",
('Base year activity data input'!Z45*'Reference edited'!$B$288)+('Base year activity data input'!AM45*'Reference edited'!$C$288)+('Base year activity data input'!AZ45*'Reference edited'!$D$288))</f>
        <v>15</v>
      </c>
      <c r="N42" s="54">
        <f>IF('Base year activity data input'!N45="","",
('Base year activity data input'!AA45*'Reference edited'!$B$288)+('Base year activity data input'!AN45*'Reference edited'!$C$288)+('Base year activity data input'!BA45*'Reference edited'!$D$288))</f>
        <v>15</v>
      </c>
      <c r="O42" s="54">
        <f>IF('Base year activity data input'!O45="","",
('Base year activity data input'!AB45*'Reference edited'!$B$288)+('Base year activity data input'!AO45*'Reference edited'!$C$288)+('Base year activity data input'!BB45*'Reference edited'!$D$288))</f>
        <v>15</v>
      </c>
      <c r="P42" s="54">
        <f>IF('Base year activity data input'!P45="","",
('Base year activity data input'!AC45*'Reference edited'!$B$288)+('Base year activity data input'!AP45*'Reference edited'!$C$288)+('Base year activity data input'!BC45*'Reference edited'!$D$288))</f>
        <v>15</v>
      </c>
      <c r="Q42" s="54">
        <f>IF('Base year activity data input'!Q45="","",
('Base year activity data input'!AD45*'Reference edited'!$B$288)+('Base year activity data input'!AQ45*'Reference edited'!$C$288)+('Base year activity data input'!BD45*'Reference edited'!$D$288))</f>
        <v>15</v>
      </c>
      <c r="R42" s="54">
        <f>IF('Base year activity data input'!R45="","",
('Base year activity data input'!AE45*'Reference edited'!$B$288)+('Base year activity data input'!AR45*'Reference edited'!$C$288)+('Base year activity data input'!BE45*'Reference edited'!$D$288))</f>
        <v>15</v>
      </c>
      <c r="S42" s="54">
        <f>IF('Base year activity data input'!S45="","",
('Base year activity data input'!AF45*'Reference edited'!$B$288)+('Base year activity data input'!AS45*'Reference edited'!$C$288)+('Base year activity data input'!BF45*'Reference edited'!$D$288))</f>
        <v>15</v>
      </c>
      <c r="T42" s="54">
        <f>IF('Base year activity data input'!T45="","",
('Base year activity data input'!AG45*'Reference edited'!$B$288)+('Base year activity data input'!AT45*'Reference edited'!$C$288)+('Base year activity data input'!BG45*'Reference edited'!$D$288))</f>
        <v>15</v>
      </c>
      <c r="U42" s="58">
        <f t="shared" si="0"/>
        <v>180</v>
      </c>
    </row>
    <row r="43" spans="1:21" hidden="1" x14ac:dyDescent="0.3">
      <c r="A43" s="2"/>
      <c r="B43" s="742"/>
      <c r="C43" s="754"/>
      <c r="D43" s="767"/>
      <c r="E43" s="11" t="str">
        <f>IF('Base year activity data input'!E46="","",'Base year activity data input'!E46)</f>
        <v/>
      </c>
      <c r="F43" s="29" t="str">
        <f>IF('Base year activity data input'!F46="","",'Base year activity data input'!F46)</f>
        <v/>
      </c>
      <c r="G43" s="15" t="str">
        <f>IF('Base year activity data input'!G46="","",'Base year activity data input'!G46)</f>
        <v/>
      </c>
      <c r="H43" s="13" t="str">
        <f>IF('Base year activity data input'!H46="","",'Base year activity data input'!H46)</f>
        <v/>
      </c>
      <c r="I43" s="54" t="str">
        <f>IF('Base year activity data input'!I46="","",
('Base year activity data input'!V46*'Reference edited'!$B$288)+('Base year activity data input'!AI46*'Reference edited'!$C$288)+('Base year activity data input'!AV46*'Reference edited'!$D$288))</f>
        <v/>
      </c>
      <c r="J43" s="54" t="str">
        <f>IF('Base year activity data input'!J46="","",
('Base year activity data input'!W46*'Reference edited'!$B$288)+('Base year activity data input'!AJ46*'Reference edited'!$C$288)+('Base year activity data input'!AW46*'Reference edited'!$D$288))</f>
        <v/>
      </c>
      <c r="K43" s="54" t="str">
        <f>IF('Base year activity data input'!K46="","",
('Base year activity data input'!X46*'Reference edited'!$B$288)+('Base year activity data input'!AK46*'Reference edited'!$C$288)+('Base year activity data input'!AX46*'Reference edited'!$D$288))</f>
        <v/>
      </c>
      <c r="L43" s="54" t="str">
        <f>IF('Base year activity data input'!L46="","",
('Base year activity data input'!Y46*'Reference edited'!$B$288)+('Base year activity data input'!AL46*'Reference edited'!$C$288)+('Base year activity data input'!AY46*'Reference edited'!$D$288))</f>
        <v/>
      </c>
      <c r="M43" s="54" t="str">
        <f>IF('Base year activity data input'!M46="","",
('Base year activity data input'!Z46*'Reference edited'!$B$288)+('Base year activity data input'!AM46*'Reference edited'!$C$288)+('Base year activity data input'!AZ46*'Reference edited'!$D$288))</f>
        <v/>
      </c>
      <c r="N43" s="54" t="str">
        <f>IF('Base year activity data input'!N46="","",
('Base year activity data input'!AA46*'Reference edited'!$B$288)+('Base year activity data input'!AN46*'Reference edited'!$C$288)+('Base year activity data input'!BA46*'Reference edited'!$D$288))</f>
        <v/>
      </c>
      <c r="O43" s="54" t="str">
        <f>IF('Base year activity data input'!O46="","",
('Base year activity data input'!AB46*'Reference edited'!$B$288)+('Base year activity data input'!AO46*'Reference edited'!$C$288)+('Base year activity data input'!BB46*'Reference edited'!$D$288))</f>
        <v/>
      </c>
      <c r="P43" s="54" t="str">
        <f>IF('Base year activity data input'!P46="","",
('Base year activity data input'!AC46*'Reference edited'!$B$288)+('Base year activity data input'!AP46*'Reference edited'!$C$288)+('Base year activity data input'!BC46*'Reference edited'!$D$288))</f>
        <v/>
      </c>
      <c r="Q43" s="54" t="str">
        <f>IF('Base year activity data input'!Q46="","",
('Base year activity data input'!AD46*'Reference edited'!$B$288)+('Base year activity data input'!AQ46*'Reference edited'!$C$288)+('Base year activity data input'!BD46*'Reference edited'!$D$288))</f>
        <v/>
      </c>
      <c r="R43" s="54" t="str">
        <f>IF('Base year activity data input'!R46="","",
('Base year activity data input'!AE46*'Reference edited'!$B$288)+('Base year activity data input'!AR46*'Reference edited'!$C$288)+('Base year activity data input'!BE46*'Reference edited'!$D$288))</f>
        <v/>
      </c>
      <c r="S43" s="54" t="str">
        <f>IF('Base year activity data input'!S46="","",
('Base year activity data input'!AF46*'Reference edited'!$B$288)+('Base year activity data input'!AS46*'Reference edited'!$C$288)+('Base year activity data input'!BF46*'Reference edited'!$D$288))</f>
        <v/>
      </c>
      <c r="T43" s="54" t="str">
        <f>IF('Base year activity data input'!T46="","",
('Base year activity data input'!AG46*'Reference edited'!$B$288)+('Base year activity data input'!AT46*'Reference edited'!$C$288)+('Base year activity data input'!BG46*'Reference edited'!$D$288))</f>
        <v/>
      </c>
      <c r="U43" s="58">
        <f t="shared" si="0"/>
        <v>0</v>
      </c>
    </row>
    <row r="44" spans="1:21" hidden="1" x14ac:dyDescent="0.3">
      <c r="A44" s="2"/>
      <c r="B44" s="742"/>
      <c r="C44" s="754"/>
      <c r="D44" s="767"/>
      <c r="E44" s="14" t="str">
        <f>IF('Base year activity data input'!E47="","",'Base year activity data input'!E47)</f>
        <v/>
      </c>
      <c r="F44" s="30" t="str">
        <f>IF('Base year activity data input'!F47="","",'Base year activity data input'!F47)</f>
        <v/>
      </c>
      <c r="G44" s="15" t="str">
        <f>IF('Base year activity data input'!G47="","",'Base year activity data input'!G47)</f>
        <v/>
      </c>
      <c r="H44" s="16" t="str">
        <f>IF('Base year activity data input'!H47="","",'Base year activity data input'!H47)</f>
        <v/>
      </c>
      <c r="I44" s="54" t="str">
        <f>IF('Base year activity data input'!I47="","",
('Base year activity data input'!V47*'Reference edited'!$B$288)+('Base year activity data input'!AI47*'Reference edited'!$C$288)+('Base year activity data input'!AV47*'Reference edited'!$D$288))</f>
        <v/>
      </c>
      <c r="J44" s="54" t="str">
        <f>IF('Base year activity data input'!J47="","",
('Base year activity data input'!W47*'Reference edited'!$B$288)+('Base year activity data input'!AJ47*'Reference edited'!$C$288)+('Base year activity data input'!AW47*'Reference edited'!$D$288))</f>
        <v/>
      </c>
      <c r="K44" s="54" t="str">
        <f>IF('Base year activity data input'!K47="","",
('Base year activity data input'!X47*'Reference edited'!$B$288)+('Base year activity data input'!AK47*'Reference edited'!$C$288)+('Base year activity data input'!AX47*'Reference edited'!$D$288))</f>
        <v/>
      </c>
      <c r="L44" s="54" t="str">
        <f>IF('Base year activity data input'!L47="","",
('Base year activity data input'!Y47*'Reference edited'!$B$288)+('Base year activity data input'!AL47*'Reference edited'!$C$288)+('Base year activity data input'!AY47*'Reference edited'!$D$288))</f>
        <v/>
      </c>
      <c r="M44" s="54" t="str">
        <f>IF('Base year activity data input'!M47="","",
('Base year activity data input'!Z47*'Reference edited'!$B$288)+('Base year activity data input'!AM47*'Reference edited'!$C$288)+('Base year activity data input'!AZ47*'Reference edited'!$D$288))</f>
        <v/>
      </c>
      <c r="N44" s="54" t="str">
        <f>IF('Base year activity data input'!N47="","",
('Base year activity data input'!AA47*'Reference edited'!$B$288)+('Base year activity data input'!AN47*'Reference edited'!$C$288)+('Base year activity data input'!BA47*'Reference edited'!$D$288))</f>
        <v/>
      </c>
      <c r="O44" s="54" t="str">
        <f>IF('Base year activity data input'!O47="","",
('Base year activity data input'!AB47*'Reference edited'!$B$288)+('Base year activity data input'!AO47*'Reference edited'!$C$288)+('Base year activity data input'!BB47*'Reference edited'!$D$288))</f>
        <v/>
      </c>
      <c r="P44" s="54" t="str">
        <f>IF('Base year activity data input'!P47="","",
('Base year activity data input'!AC47*'Reference edited'!$B$288)+('Base year activity data input'!AP47*'Reference edited'!$C$288)+('Base year activity data input'!BC47*'Reference edited'!$D$288))</f>
        <v/>
      </c>
      <c r="Q44" s="54" t="str">
        <f>IF('Base year activity data input'!Q47="","",
('Base year activity data input'!AD47*'Reference edited'!$B$288)+('Base year activity data input'!AQ47*'Reference edited'!$C$288)+('Base year activity data input'!BD47*'Reference edited'!$D$288))</f>
        <v/>
      </c>
      <c r="R44" s="54" t="str">
        <f>IF('Base year activity data input'!R47="","",
('Base year activity data input'!AE47*'Reference edited'!$B$288)+('Base year activity data input'!AR47*'Reference edited'!$C$288)+('Base year activity data input'!BE47*'Reference edited'!$D$288))</f>
        <v/>
      </c>
      <c r="S44" s="54" t="str">
        <f>IF('Base year activity data input'!S47="","",
('Base year activity data input'!AF47*'Reference edited'!$B$288)+('Base year activity data input'!AS47*'Reference edited'!$C$288)+('Base year activity data input'!BF47*'Reference edited'!$D$288))</f>
        <v/>
      </c>
      <c r="T44" s="54" t="str">
        <f>IF('Base year activity data input'!T47="","",
('Base year activity data input'!AG47*'Reference edited'!$B$288)+('Base year activity data input'!AT47*'Reference edited'!$C$288)+('Base year activity data input'!BG47*'Reference edited'!$D$288))</f>
        <v/>
      </c>
      <c r="U44" s="58">
        <f t="shared" si="0"/>
        <v>0</v>
      </c>
    </row>
    <row r="45" spans="1:21" hidden="1" x14ac:dyDescent="0.3">
      <c r="A45" s="2"/>
      <c r="B45" s="742"/>
      <c r="C45" s="754"/>
      <c r="D45" s="767"/>
      <c r="E45" s="14" t="str">
        <f>IF('Base year activity data input'!E48="","",'Base year activity data input'!E48)</f>
        <v/>
      </c>
      <c r="F45" s="30" t="str">
        <f>IF('Base year activity data input'!F48="","",'Base year activity data input'!F48)</f>
        <v/>
      </c>
      <c r="G45" s="15" t="str">
        <f>IF('Base year activity data input'!G48="","",'Base year activity data input'!G48)</f>
        <v/>
      </c>
      <c r="H45" s="16" t="str">
        <f>IF('Base year activity data input'!H48="","",'Base year activity data input'!H48)</f>
        <v/>
      </c>
      <c r="I45" s="54" t="str">
        <f>IF('Base year activity data input'!I48="","",
('Base year activity data input'!V48*'Reference edited'!$B$288)+('Base year activity data input'!AI48*'Reference edited'!$C$288)+('Base year activity data input'!AV48*'Reference edited'!$D$288))</f>
        <v/>
      </c>
      <c r="J45" s="54" t="str">
        <f>IF('Base year activity data input'!J48="","",
('Base year activity data input'!W48*'Reference edited'!$B$288)+('Base year activity data input'!AJ48*'Reference edited'!$C$288)+('Base year activity data input'!AW48*'Reference edited'!$D$288))</f>
        <v/>
      </c>
      <c r="K45" s="54" t="str">
        <f>IF('Base year activity data input'!K48="","",
('Base year activity data input'!X48*'Reference edited'!$B$288)+('Base year activity data input'!AK48*'Reference edited'!$C$288)+('Base year activity data input'!AX48*'Reference edited'!$D$288))</f>
        <v/>
      </c>
      <c r="L45" s="54" t="str">
        <f>IF('Base year activity data input'!L48="","",
('Base year activity data input'!Y48*'Reference edited'!$B$288)+('Base year activity data input'!AL48*'Reference edited'!$C$288)+('Base year activity data input'!AY48*'Reference edited'!$D$288))</f>
        <v/>
      </c>
      <c r="M45" s="54" t="str">
        <f>IF('Base year activity data input'!M48="","",
('Base year activity data input'!Z48*'Reference edited'!$B$288)+('Base year activity data input'!AM48*'Reference edited'!$C$288)+('Base year activity data input'!AZ48*'Reference edited'!$D$288))</f>
        <v/>
      </c>
      <c r="N45" s="54" t="str">
        <f>IF('Base year activity data input'!N48="","",
('Base year activity data input'!AA48*'Reference edited'!$B$288)+('Base year activity data input'!AN48*'Reference edited'!$C$288)+('Base year activity data input'!BA48*'Reference edited'!$D$288))</f>
        <v/>
      </c>
      <c r="O45" s="54" t="str">
        <f>IF('Base year activity data input'!O48="","",
('Base year activity data input'!AB48*'Reference edited'!$B$288)+('Base year activity data input'!AO48*'Reference edited'!$C$288)+('Base year activity data input'!BB48*'Reference edited'!$D$288))</f>
        <v/>
      </c>
      <c r="P45" s="54" t="str">
        <f>IF('Base year activity data input'!P48="","",
('Base year activity data input'!AC48*'Reference edited'!$B$288)+('Base year activity data input'!AP48*'Reference edited'!$C$288)+('Base year activity data input'!BC48*'Reference edited'!$D$288))</f>
        <v/>
      </c>
      <c r="Q45" s="54" t="str">
        <f>IF('Base year activity data input'!Q48="","",
('Base year activity data input'!AD48*'Reference edited'!$B$288)+('Base year activity data input'!AQ48*'Reference edited'!$C$288)+('Base year activity data input'!BD48*'Reference edited'!$D$288))</f>
        <v/>
      </c>
      <c r="R45" s="54" t="str">
        <f>IF('Base year activity data input'!R48="","",
('Base year activity data input'!AE48*'Reference edited'!$B$288)+('Base year activity data input'!AR48*'Reference edited'!$C$288)+('Base year activity data input'!BE48*'Reference edited'!$D$288))</f>
        <v/>
      </c>
      <c r="S45" s="54" t="str">
        <f>IF('Base year activity data input'!S48="","",
('Base year activity data input'!AF48*'Reference edited'!$B$288)+('Base year activity data input'!AS48*'Reference edited'!$C$288)+('Base year activity data input'!BF48*'Reference edited'!$D$288))</f>
        <v/>
      </c>
      <c r="T45" s="54" t="str">
        <f>IF('Base year activity data input'!T48="","",
('Base year activity data input'!AG48*'Reference edited'!$B$288)+('Base year activity data input'!AT48*'Reference edited'!$C$288)+('Base year activity data input'!BG48*'Reference edited'!$D$288))</f>
        <v/>
      </c>
      <c r="U45" s="58">
        <f t="shared" si="0"/>
        <v>0</v>
      </c>
    </row>
    <row r="46" spans="1:21" hidden="1" x14ac:dyDescent="0.3">
      <c r="A46" s="2"/>
      <c r="B46" s="742"/>
      <c r="C46" s="754"/>
      <c r="D46" s="767"/>
      <c r="E46" s="14" t="str">
        <f>IF('Base year activity data input'!E49="","",'Base year activity data input'!E49)</f>
        <v/>
      </c>
      <c r="F46" s="30" t="str">
        <f>IF('Base year activity data input'!F49="","",'Base year activity data input'!F49)</f>
        <v/>
      </c>
      <c r="G46" s="15" t="str">
        <f>IF('Base year activity data input'!G49="","",'Base year activity data input'!G49)</f>
        <v/>
      </c>
      <c r="H46" s="16" t="str">
        <f>IF('Base year activity data input'!H49="","",'Base year activity data input'!H49)</f>
        <v/>
      </c>
      <c r="I46" s="54" t="str">
        <f>IF('Base year activity data input'!I49="","",
('Base year activity data input'!V49*'Reference edited'!$B$288)+('Base year activity data input'!AI49*'Reference edited'!$C$288)+('Base year activity data input'!AV49*'Reference edited'!$D$288))</f>
        <v/>
      </c>
      <c r="J46" s="54" t="str">
        <f>IF('Base year activity data input'!J49="","",
('Base year activity data input'!W49*'Reference edited'!$B$288)+('Base year activity data input'!AJ49*'Reference edited'!$C$288)+('Base year activity data input'!AW49*'Reference edited'!$D$288))</f>
        <v/>
      </c>
      <c r="K46" s="54" t="str">
        <f>IF('Base year activity data input'!K49="","",
('Base year activity data input'!X49*'Reference edited'!$B$288)+('Base year activity data input'!AK49*'Reference edited'!$C$288)+('Base year activity data input'!AX49*'Reference edited'!$D$288))</f>
        <v/>
      </c>
      <c r="L46" s="54" t="str">
        <f>IF('Base year activity data input'!L49="","",
('Base year activity data input'!Y49*'Reference edited'!$B$288)+('Base year activity data input'!AL49*'Reference edited'!$C$288)+('Base year activity data input'!AY49*'Reference edited'!$D$288))</f>
        <v/>
      </c>
      <c r="M46" s="54" t="str">
        <f>IF('Base year activity data input'!M49="","",
('Base year activity data input'!Z49*'Reference edited'!$B$288)+('Base year activity data input'!AM49*'Reference edited'!$C$288)+('Base year activity data input'!AZ49*'Reference edited'!$D$288))</f>
        <v/>
      </c>
      <c r="N46" s="54" t="str">
        <f>IF('Base year activity data input'!N49="","",
('Base year activity data input'!AA49*'Reference edited'!$B$288)+('Base year activity data input'!AN49*'Reference edited'!$C$288)+('Base year activity data input'!BA49*'Reference edited'!$D$288))</f>
        <v/>
      </c>
      <c r="O46" s="54" t="str">
        <f>IF('Base year activity data input'!O49="","",
('Base year activity data input'!AB49*'Reference edited'!$B$288)+('Base year activity data input'!AO49*'Reference edited'!$C$288)+('Base year activity data input'!BB49*'Reference edited'!$D$288))</f>
        <v/>
      </c>
      <c r="P46" s="54" t="str">
        <f>IF('Base year activity data input'!P49="","",
('Base year activity data input'!AC49*'Reference edited'!$B$288)+('Base year activity data input'!AP49*'Reference edited'!$C$288)+('Base year activity data input'!BC49*'Reference edited'!$D$288))</f>
        <v/>
      </c>
      <c r="Q46" s="54" t="str">
        <f>IF('Base year activity data input'!Q49="","",
('Base year activity data input'!AD49*'Reference edited'!$B$288)+('Base year activity data input'!AQ49*'Reference edited'!$C$288)+('Base year activity data input'!BD49*'Reference edited'!$D$288))</f>
        <v/>
      </c>
      <c r="R46" s="54" t="str">
        <f>IF('Base year activity data input'!R49="","",
('Base year activity data input'!AE49*'Reference edited'!$B$288)+('Base year activity data input'!AR49*'Reference edited'!$C$288)+('Base year activity data input'!BE49*'Reference edited'!$D$288))</f>
        <v/>
      </c>
      <c r="S46" s="54" t="str">
        <f>IF('Base year activity data input'!S49="","",
('Base year activity data input'!AF49*'Reference edited'!$B$288)+('Base year activity data input'!AS49*'Reference edited'!$C$288)+('Base year activity data input'!BF49*'Reference edited'!$D$288))</f>
        <v/>
      </c>
      <c r="T46" s="54" t="str">
        <f>IF('Base year activity data input'!T49="","",
('Base year activity data input'!AG49*'Reference edited'!$B$288)+('Base year activity data input'!AT49*'Reference edited'!$C$288)+('Base year activity data input'!BG49*'Reference edited'!$D$288))</f>
        <v/>
      </c>
      <c r="U46" s="58">
        <f t="shared" si="0"/>
        <v>0</v>
      </c>
    </row>
    <row r="47" spans="1:21" hidden="1" x14ac:dyDescent="0.3">
      <c r="A47" s="2"/>
      <c r="B47" s="742"/>
      <c r="C47" s="754"/>
      <c r="D47" s="767"/>
      <c r="E47" s="14" t="str">
        <f>IF('Base year activity data input'!E50="","",'Base year activity data input'!E50)</f>
        <v/>
      </c>
      <c r="F47" s="30" t="str">
        <f>IF('Base year activity data input'!F50="","",'Base year activity data input'!F50)</f>
        <v/>
      </c>
      <c r="G47" s="15" t="str">
        <f>IF('Base year activity data input'!G50="","",'Base year activity data input'!G50)</f>
        <v/>
      </c>
      <c r="H47" s="16" t="str">
        <f>IF('Base year activity data input'!H50="","",'Base year activity data input'!H50)</f>
        <v/>
      </c>
      <c r="I47" s="54" t="str">
        <f>IF('Base year activity data input'!I50="","",
('Base year activity data input'!V50*'Reference edited'!$B$288)+('Base year activity data input'!AI50*'Reference edited'!$C$288)+('Base year activity data input'!AV50*'Reference edited'!$D$288))</f>
        <v/>
      </c>
      <c r="J47" s="54" t="str">
        <f>IF('Base year activity data input'!J50="","",
('Base year activity data input'!W50*'Reference edited'!$B$288)+('Base year activity data input'!AJ50*'Reference edited'!$C$288)+('Base year activity data input'!AW50*'Reference edited'!$D$288))</f>
        <v/>
      </c>
      <c r="K47" s="54" t="str">
        <f>IF('Base year activity data input'!K50="","",
('Base year activity data input'!X50*'Reference edited'!$B$288)+('Base year activity data input'!AK50*'Reference edited'!$C$288)+('Base year activity data input'!AX50*'Reference edited'!$D$288))</f>
        <v/>
      </c>
      <c r="L47" s="54" t="str">
        <f>IF('Base year activity data input'!L50="","",
('Base year activity data input'!Y50*'Reference edited'!$B$288)+('Base year activity data input'!AL50*'Reference edited'!$C$288)+('Base year activity data input'!AY50*'Reference edited'!$D$288))</f>
        <v/>
      </c>
      <c r="M47" s="54" t="str">
        <f>IF('Base year activity data input'!M50="","",
('Base year activity data input'!Z50*'Reference edited'!$B$288)+('Base year activity data input'!AM50*'Reference edited'!$C$288)+('Base year activity data input'!AZ50*'Reference edited'!$D$288))</f>
        <v/>
      </c>
      <c r="N47" s="54" t="str">
        <f>IF('Base year activity data input'!N50="","",
('Base year activity data input'!AA50*'Reference edited'!$B$288)+('Base year activity data input'!AN50*'Reference edited'!$C$288)+('Base year activity data input'!BA50*'Reference edited'!$D$288))</f>
        <v/>
      </c>
      <c r="O47" s="54" t="str">
        <f>IF('Base year activity data input'!O50="","",
('Base year activity data input'!AB50*'Reference edited'!$B$288)+('Base year activity data input'!AO50*'Reference edited'!$C$288)+('Base year activity data input'!BB50*'Reference edited'!$D$288))</f>
        <v/>
      </c>
      <c r="P47" s="54" t="str">
        <f>IF('Base year activity data input'!P50="","",
('Base year activity data input'!AC50*'Reference edited'!$B$288)+('Base year activity data input'!AP50*'Reference edited'!$C$288)+('Base year activity data input'!BC50*'Reference edited'!$D$288))</f>
        <v/>
      </c>
      <c r="Q47" s="54" t="str">
        <f>IF('Base year activity data input'!Q50="","",
('Base year activity data input'!AD50*'Reference edited'!$B$288)+('Base year activity data input'!AQ50*'Reference edited'!$C$288)+('Base year activity data input'!BD50*'Reference edited'!$D$288))</f>
        <v/>
      </c>
      <c r="R47" s="54" t="str">
        <f>IF('Base year activity data input'!R50="","",
('Base year activity data input'!AE50*'Reference edited'!$B$288)+('Base year activity data input'!AR50*'Reference edited'!$C$288)+('Base year activity data input'!BE50*'Reference edited'!$D$288))</f>
        <v/>
      </c>
      <c r="S47" s="54" t="str">
        <f>IF('Base year activity data input'!S50="","",
('Base year activity data input'!AF50*'Reference edited'!$B$288)+('Base year activity data input'!AS50*'Reference edited'!$C$288)+('Base year activity data input'!BF50*'Reference edited'!$D$288))</f>
        <v/>
      </c>
      <c r="T47" s="54" t="str">
        <f>IF('Base year activity data input'!T50="","",
('Base year activity data input'!AG50*'Reference edited'!$B$288)+('Base year activity data input'!AT50*'Reference edited'!$C$288)+('Base year activity data input'!BG50*'Reference edited'!$D$288))</f>
        <v/>
      </c>
      <c r="U47" s="58">
        <f t="shared" si="0"/>
        <v>0</v>
      </c>
    </row>
    <row r="48" spans="1:21" hidden="1" x14ac:dyDescent="0.3">
      <c r="A48" s="2"/>
      <c r="B48" s="742"/>
      <c r="C48" s="754"/>
      <c r="D48" s="767"/>
      <c r="E48" s="14" t="str">
        <f>IF('Base year activity data input'!E51="","",'Base year activity data input'!E51)</f>
        <v/>
      </c>
      <c r="F48" s="30" t="str">
        <f>IF('Base year activity data input'!F51="","",'Base year activity data input'!F51)</f>
        <v/>
      </c>
      <c r="G48" s="15" t="str">
        <f>IF('Base year activity data input'!G51="","",'Base year activity data input'!G51)</f>
        <v/>
      </c>
      <c r="H48" s="16" t="str">
        <f>IF('Base year activity data input'!H51="","",'Base year activity data input'!H51)</f>
        <v/>
      </c>
      <c r="I48" s="54" t="str">
        <f>IF('Base year activity data input'!I51="","",
('Base year activity data input'!V51*'Reference edited'!$B$288)+('Base year activity data input'!AI51*'Reference edited'!$C$288)+('Base year activity data input'!AV51*'Reference edited'!$D$288))</f>
        <v/>
      </c>
      <c r="J48" s="54" t="str">
        <f>IF('Base year activity data input'!J51="","",
('Base year activity data input'!W51*'Reference edited'!$B$288)+('Base year activity data input'!AJ51*'Reference edited'!$C$288)+('Base year activity data input'!AW51*'Reference edited'!$D$288))</f>
        <v/>
      </c>
      <c r="K48" s="54" t="str">
        <f>IF('Base year activity data input'!K51="","",
('Base year activity data input'!X51*'Reference edited'!$B$288)+('Base year activity data input'!AK51*'Reference edited'!$C$288)+('Base year activity data input'!AX51*'Reference edited'!$D$288))</f>
        <v/>
      </c>
      <c r="L48" s="54" t="str">
        <f>IF('Base year activity data input'!L51="","",
('Base year activity data input'!Y51*'Reference edited'!$B$288)+('Base year activity data input'!AL51*'Reference edited'!$C$288)+('Base year activity data input'!AY51*'Reference edited'!$D$288))</f>
        <v/>
      </c>
      <c r="M48" s="54" t="str">
        <f>IF('Base year activity data input'!M51="","",
('Base year activity data input'!Z51*'Reference edited'!$B$288)+('Base year activity data input'!AM51*'Reference edited'!$C$288)+('Base year activity data input'!AZ51*'Reference edited'!$D$288))</f>
        <v/>
      </c>
      <c r="N48" s="54" t="str">
        <f>IF('Base year activity data input'!N51="","",
('Base year activity data input'!AA51*'Reference edited'!$B$288)+('Base year activity data input'!AN51*'Reference edited'!$C$288)+('Base year activity data input'!BA51*'Reference edited'!$D$288))</f>
        <v/>
      </c>
      <c r="O48" s="54" t="str">
        <f>IF('Base year activity data input'!O51="","",
('Base year activity data input'!AB51*'Reference edited'!$B$288)+('Base year activity data input'!AO51*'Reference edited'!$C$288)+('Base year activity data input'!BB51*'Reference edited'!$D$288))</f>
        <v/>
      </c>
      <c r="P48" s="54" t="str">
        <f>IF('Base year activity data input'!P51="","",
('Base year activity data input'!AC51*'Reference edited'!$B$288)+('Base year activity data input'!AP51*'Reference edited'!$C$288)+('Base year activity data input'!BC51*'Reference edited'!$D$288))</f>
        <v/>
      </c>
      <c r="Q48" s="54" t="str">
        <f>IF('Base year activity data input'!Q51="","",
('Base year activity data input'!AD51*'Reference edited'!$B$288)+('Base year activity data input'!AQ51*'Reference edited'!$C$288)+('Base year activity data input'!BD51*'Reference edited'!$D$288))</f>
        <v/>
      </c>
      <c r="R48" s="54" t="str">
        <f>IF('Base year activity data input'!R51="","",
('Base year activity data input'!AE51*'Reference edited'!$B$288)+('Base year activity data input'!AR51*'Reference edited'!$C$288)+('Base year activity data input'!BE51*'Reference edited'!$D$288))</f>
        <v/>
      </c>
      <c r="S48" s="54" t="str">
        <f>IF('Base year activity data input'!S51="","",
('Base year activity data input'!AF51*'Reference edited'!$B$288)+('Base year activity data input'!AS51*'Reference edited'!$C$288)+('Base year activity data input'!BF51*'Reference edited'!$D$288))</f>
        <v/>
      </c>
      <c r="T48" s="54" t="str">
        <f>IF('Base year activity data input'!T51="","",
('Base year activity data input'!AG51*'Reference edited'!$B$288)+('Base year activity data input'!AT51*'Reference edited'!$C$288)+('Base year activity data input'!BG51*'Reference edited'!$D$288))</f>
        <v/>
      </c>
      <c r="U48" s="58">
        <f t="shared" si="0"/>
        <v>0</v>
      </c>
    </row>
    <row r="49" spans="1:21" hidden="1" x14ac:dyDescent="0.3">
      <c r="A49" s="2"/>
      <c r="B49" s="742"/>
      <c r="C49" s="754"/>
      <c r="D49" s="767"/>
      <c r="E49" s="14" t="str">
        <f>IF('Base year activity data input'!E52="","",'Base year activity data input'!E52)</f>
        <v/>
      </c>
      <c r="F49" s="30" t="str">
        <f>IF('Base year activity data input'!F52="","",'Base year activity data input'!F52)</f>
        <v/>
      </c>
      <c r="G49" s="15" t="str">
        <f>IF('Base year activity data input'!G52="","",'Base year activity data input'!G52)</f>
        <v/>
      </c>
      <c r="H49" s="16" t="str">
        <f>IF('Base year activity data input'!H52="","",'Base year activity data input'!H52)</f>
        <v/>
      </c>
      <c r="I49" s="54" t="str">
        <f>IF('Base year activity data input'!I52="","",
('Base year activity data input'!V52*'Reference edited'!$B$288)+('Base year activity data input'!AI52*'Reference edited'!$C$288)+('Base year activity data input'!AV52*'Reference edited'!$D$288))</f>
        <v/>
      </c>
      <c r="J49" s="54" t="str">
        <f>IF('Base year activity data input'!J52="","",
('Base year activity data input'!W52*'Reference edited'!$B$288)+('Base year activity data input'!AJ52*'Reference edited'!$C$288)+('Base year activity data input'!AW52*'Reference edited'!$D$288))</f>
        <v/>
      </c>
      <c r="K49" s="54" t="str">
        <f>IF('Base year activity data input'!K52="","",
('Base year activity data input'!X52*'Reference edited'!$B$288)+('Base year activity data input'!AK52*'Reference edited'!$C$288)+('Base year activity data input'!AX52*'Reference edited'!$D$288))</f>
        <v/>
      </c>
      <c r="L49" s="54" t="str">
        <f>IF('Base year activity data input'!L52="","",
('Base year activity data input'!Y52*'Reference edited'!$B$288)+('Base year activity data input'!AL52*'Reference edited'!$C$288)+('Base year activity data input'!AY52*'Reference edited'!$D$288))</f>
        <v/>
      </c>
      <c r="M49" s="54" t="str">
        <f>IF('Base year activity data input'!M52="","",
('Base year activity data input'!Z52*'Reference edited'!$B$288)+('Base year activity data input'!AM52*'Reference edited'!$C$288)+('Base year activity data input'!AZ52*'Reference edited'!$D$288))</f>
        <v/>
      </c>
      <c r="N49" s="54" t="str">
        <f>IF('Base year activity data input'!N52="","",
('Base year activity data input'!AA52*'Reference edited'!$B$288)+('Base year activity data input'!AN52*'Reference edited'!$C$288)+('Base year activity data input'!BA52*'Reference edited'!$D$288))</f>
        <v/>
      </c>
      <c r="O49" s="54" t="str">
        <f>IF('Base year activity data input'!O52="","",
('Base year activity data input'!AB52*'Reference edited'!$B$288)+('Base year activity data input'!AO52*'Reference edited'!$C$288)+('Base year activity data input'!BB52*'Reference edited'!$D$288))</f>
        <v/>
      </c>
      <c r="P49" s="54" t="str">
        <f>IF('Base year activity data input'!P52="","",
('Base year activity data input'!AC52*'Reference edited'!$B$288)+('Base year activity data input'!AP52*'Reference edited'!$C$288)+('Base year activity data input'!BC52*'Reference edited'!$D$288))</f>
        <v/>
      </c>
      <c r="Q49" s="54" t="str">
        <f>IF('Base year activity data input'!Q52="","",
('Base year activity data input'!AD52*'Reference edited'!$B$288)+('Base year activity data input'!AQ52*'Reference edited'!$C$288)+('Base year activity data input'!BD52*'Reference edited'!$D$288))</f>
        <v/>
      </c>
      <c r="R49" s="54" t="str">
        <f>IF('Base year activity data input'!R52="","",
('Base year activity data input'!AE52*'Reference edited'!$B$288)+('Base year activity data input'!AR52*'Reference edited'!$C$288)+('Base year activity data input'!BE52*'Reference edited'!$D$288))</f>
        <v/>
      </c>
      <c r="S49" s="54" t="str">
        <f>IF('Base year activity data input'!S52="","",
('Base year activity data input'!AF52*'Reference edited'!$B$288)+('Base year activity data input'!AS52*'Reference edited'!$C$288)+('Base year activity data input'!BF52*'Reference edited'!$D$288))</f>
        <v/>
      </c>
      <c r="T49" s="54" t="str">
        <f>IF('Base year activity data input'!T52="","",
('Base year activity data input'!AG52*'Reference edited'!$B$288)+('Base year activity data input'!AT52*'Reference edited'!$C$288)+('Base year activity data input'!BG52*'Reference edited'!$D$288))</f>
        <v/>
      </c>
      <c r="U49" s="58">
        <f t="shared" si="0"/>
        <v>0</v>
      </c>
    </row>
    <row r="50" spans="1:21" ht="17.25" hidden="1" thickBot="1" x14ac:dyDescent="0.35">
      <c r="A50" s="2"/>
      <c r="B50" s="752"/>
      <c r="C50" s="768"/>
      <c r="D50" s="769"/>
      <c r="E50" s="31" t="str">
        <f>IF('Base year activity data input'!E53="","",'Base year activity data input'!E53)</f>
        <v/>
      </c>
      <c r="F50" s="32" t="str">
        <f>IF('Base year activity data input'!F53="","",'Base year activity data input'!F53)</f>
        <v/>
      </c>
      <c r="G50" s="49" t="str">
        <f>IF('Base year activity data input'!G53="","",'Base year activity data input'!G53)</f>
        <v/>
      </c>
      <c r="H50" s="33" t="str">
        <f>IF('Base year activity data input'!H53="","",'Base year activity data input'!H53)</f>
        <v/>
      </c>
      <c r="I50" s="54" t="str">
        <f>IF('Base year activity data input'!I53="","",
('Base year activity data input'!V53*'Reference edited'!$B$288)+('Base year activity data input'!AI53*'Reference edited'!$C$288)+('Base year activity data input'!AV53*'Reference edited'!$D$288))</f>
        <v/>
      </c>
      <c r="J50" s="54" t="str">
        <f>IF('Base year activity data input'!J53="","",
('Base year activity data input'!W53*'Reference edited'!$B$288)+('Base year activity data input'!AJ53*'Reference edited'!$C$288)+('Base year activity data input'!AW53*'Reference edited'!$D$288))</f>
        <v/>
      </c>
      <c r="K50" s="54" t="str">
        <f>IF('Base year activity data input'!K53="","",
('Base year activity data input'!X53*'Reference edited'!$B$288)+('Base year activity data input'!AK53*'Reference edited'!$C$288)+('Base year activity data input'!AX53*'Reference edited'!$D$288))</f>
        <v/>
      </c>
      <c r="L50" s="54" t="str">
        <f>IF('Base year activity data input'!L53="","",
('Base year activity data input'!Y53*'Reference edited'!$B$288)+('Base year activity data input'!AL53*'Reference edited'!$C$288)+('Base year activity data input'!AY53*'Reference edited'!$D$288))</f>
        <v/>
      </c>
      <c r="M50" s="54" t="str">
        <f>IF('Base year activity data input'!M53="","",
('Base year activity data input'!Z53*'Reference edited'!$B$288)+('Base year activity data input'!AM53*'Reference edited'!$C$288)+('Base year activity data input'!AZ53*'Reference edited'!$D$288))</f>
        <v/>
      </c>
      <c r="N50" s="54" t="str">
        <f>IF('Base year activity data input'!N53="","",
('Base year activity data input'!AA53*'Reference edited'!$B$288)+('Base year activity data input'!AN53*'Reference edited'!$C$288)+('Base year activity data input'!BA53*'Reference edited'!$D$288))</f>
        <v/>
      </c>
      <c r="O50" s="54" t="str">
        <f>IF('Base year activity data input'!O53="","",
('Base year activity data input'!AB53*'Reference edited'!$B$288)+('Base year activity data input'!AO53*'Reference edited'!$C$288)+('Base year activity data input'!BB53*'Reference edited'!$D$288))</f>
        <v/>
      </c>
      <c r="P50" s="54" t="str">
        <f>IF('Base year activity data input'!P53="","",
('Base year activity data input'!AC53*'Reference edited'!$B$288)+('Base year activity data input'!AP53*'Reference edited'!$C$288)+('Base year activity data input'!BC53*'Reference edited'!$D$288))</f>
        <v/>
      </c>
      <c r="Q50" s="54" t="str">
        <f>IF('Base year activity data input'!Q53="","",
('Base year activity data input'!AD53*'Reference edited'!$B$288)+('Base year activity data input'!AQ53*'Reference edited'!$C$288)+('Base year activity data input'!BD53*'Reference edited'!$D$288))</f>
        <v/>
      </c>
      <c r="R50" s="54" t="str">
        <f>IF('Base year activity data input'!R53="","",
('Base year activity data input'!AE53*'Reference edited'!$B$288)+('Base year activity data input'!AR53*'Reference edited'!$C$288)+('Base year activity data input'!BE53*'Reference edited'!$D$288))</f>
        <v/>
      </c>
      <c r="S50" s="54" t="str">
        <f>IF('Base year activity data input'!S53="","",
('Base year activity data input'!AF53*'Reference edited'!$B$288)+('Base year activity data input'!AS53*'Reference edited'!$C$288)+('Base year activity data input'!BF53*'Reference edited'!$D$288))</f>
        <v/>
      </c>
      <c r="T50" s="54" t="str">
        <f>IF('Base year activity data input'!T53="","",
('Base year activity data input'!AG53*'Reference edited'!$B$288)+('Base year activity data input'!AT53*'Reference edited'!$C$288)+('Base year activity data input'!BG53*'Reference edited'!$D$288))</f>
        <v/>
      </c>
      <c r="U50" s="76">
        <f t="shared" si="0"/>
        <v>0</v>
      </c>
    </row>
    <row r="51" spans="1:21" ht="18" customHeight="1" x14ac:dyDescent="0.3">
      <c r="A51" s="2"/>
      <c r="B51" s="797" t="s">
        <v>543</v>
      </c>
      <c r="C51" s="756" t="s">
        <v>536</v>
      </c>
      <c r="D51" s="757"/>
      <c r="E51" s="791" t="s">
        <v>493</v>
      </c>
      <c r="F51" s="792"/>
      <c r="G51" s="792"/>
      <c r="H51" s="793"/>
      <c r="I51" s="730" t="s">
        <v>506</v>
      </c>
      <c r="J51" s="727"/>
      <c r="K51" s="727"/>
      <c r="L51" s="727"/>
      <c r="M51" s="727"/>
      <c r="N51" s="727"/>
      <c r="O51" s="727"/>
      <c r="P51" s="727"/>
      <c r="Q51" s="727"/>
      <c r="R51" s="727"/>
      <c r="S51" s="727"/>
      <c r="T51" s="727"/>
      <c r="U51" s="729"/>
    </row>
    <row r="52" spans="1:21" ht="17.25" thickBot="1" x14ac:dyDescent="0.35">
      <c r="A52" s="2"/>
      <c r="B52" s="742"/>
      <c r="C52" s="721"/>
      <c r="D52" s="722"/>
      <c r="E52" s="4" t="s">
        <v>491</v>
      </c>
      <c r="F52" s="5" t="s">
        <v>309</v>
      </c>
      <c r="G52" s="5" t="s">
        <v>56</v>
      </c>
      <c r="H52" s="6" t="s">
        <v>285</v>
      </c>
      <c r="I52" s="7" t="s">
        <v>471</v>
      </c>
      <c r="J52" s="8" t="s">
        <v>482</v>
      </c>
      <c r="K52" s="8" t="s">
        <v>472</v>
      </c>
      <c r="L52" s="8" t="s">
        <v>473</v>
      </c>
      <c r="M52" s="8" t="s">
        <v>474</v>
      </c>
      <c r="N52" s="8" t="s">
        <v>475</v>
      </c>
      <c r="O52" s="8" t="s">
        <v>476</v>
      </c>
      <c r="P52" s="8" t="s">
        <v>477</v>
      </c>
      <c r="Q52" s="8" t="s">
        <v>478</v>
      </c>
      <c r="R52" s="8" t="s">
        <v>479</v>
      </c>
      <c r="S52" s="8" t="s">
        <v>480</v>
      </c>
      <c r="T52" s="9" t="s">
        <v>481</v>
      </c>
      <c r="U52" s="10" t="s">
        <v>483</v>
      </c>
    </row>
    <row r="53" spans="1:21" ht="17.25" thickTop="1" x14ac:dyDescent="0.3">
      <c r="A53" s="2"/>
      <c r="B53" s="742"/>
      <c r="C53" s="721"/>
      <c r="D53" s="722"/>
      <c r="E53" s="868" t="str">
        <f>IF('Base year activity data input'!E56="","",'Base year activity data input'!E56)</f>
        <v>Factory A electricity</v>
      </c>
      <c r="F53" s="12" t="str">
        <f>IF('Base year activity data input'!F56="","",'Base year activity data input'!F56)</f>
        <v>Electricity</v>
      </c>
      <c r="G53" s="38" t="str">
        <f>IF('Base year activity data input'!G56="","",'Base year activity data input'!G56)</f>
        <v/>
      </c>
      <c r="H53" s="13" t="str">
        <f>IF('Base year activity data input'!H56="","",'Base year activity data input'!H56)</f>
        <v>kWh</v>
      </c>
      <c r="I53" s="54">
        <f>IF('Base year activity data input'!I56="","",
('Base year activity data input'!V56*'Reference edited'!$B$288)+('Base year activity data input'!AI56*'Reference edited'!$C$288)+('Base year activity data input'!AV56*'Reference edited'!$D$288))</f>
        <v>65.191578523489923</v>
      </c>
      <c r="J53" s="54">
        <f>IF('Base year activity data input'!J56="","",
('Base year activity data input'!W56*'Reference edited'!$B$288)+('Base year activity data input'!AJ56*'Reference edited'!$C$288)+('Base year activity data input'!AW56*'Reference edited'!$D$288))</f>
        <v>65.191578523489923</v>
      </c>
      <c r="K53" s="54">
        <f>IF('Base year activity data input'!K56="","",
('Base year activity data input'!X56*'Reference edited'!$B$288)+('Base year activity data input'!AK56*'Reference edited'!$C$288)+('Base year activity data input'!AX56*'Reference edited'!$D$288))</f>
        <v>65.191578523489923</v>
      </c>
      <c r="L53" s="54">
        <f>IF('Base year activity data input'!L56="","",
('Base year activity data input'!Y56*'Reference edited'!$B$288)+('Base year activity data input'!AL56*'Reference edited'!$C$288)+('Base year activity data input'!AY56*'Reference edited'!$D$288))</f>
        <v>65.191578523489923</v>
      </c>
      <c r="M53" s="54">
        <f>IF('Base year activity data input'!M56="","",
('Base year activity data input'!Z56*'Reference edited'!$B$288)+('Base year activity data input'!AM56*'Reference edited'!$C$288)+('Base year activity data input'!AZ56*'Reference edited'!$D$288))</f>
        <v>65.191578523489923</v>
      </c>
      <c r="N53" s="54">
        <f>IF('Base year activity data input'!N56="","",
('Base year activity data input'!AA56*'Reference edited'!$B$288)+('Base year activity data input'!AN56*'Reference edited'!$C$288)+('Base year activity data input'!BA56*'Reference edited'!$D$288))</f>
        <v>65.191578523489923</v>
      </c>
      <c r="O53" s="54">
        <f>IF('Base year activity data input'!O56="","",
('Base year activity data input'!AB56*'Reference edited'!$B$288)+('Base year activity data input'!AO56*'Reference edited'!$C$288)+('Base year activity data input'!BB56*'Reference edited'!$D$288))</f>
        <v>65.191578523489923</v>
      </c>
      <c r="P53" s="54">
        <f>IF('Base year activity data input'!P56="","",
('Base year activity data input'!AC56*'Reference edited'!$B$288)+('Base year activity data input'!AP56*'Reference edited'!$C$288)+('Base year activity data input'!BC56*'Reference edited'!$D$288))</f>
        <v>65.191578523489923</v>
      </c>
      <c r="Q53" s="54">
        <f>IF('Base year activity data input'!Q56="","",
('Base year activity data input'!AD56*'Reference edited'!$B$288)+('Base year activity data input'!AQ56*'Reference edited'!$C$288)+('Base year activity data input'!BD56*'Reference edited'!$D$288))</f>
        <v>65.191578523489923</v>
      </c>
      <c r="R53" s="54">
        <f>IF('Base year activity data input'!R56="","",
('Base year activity data input'!AE56*'Reference edited'!$B$288)+('Base year activity data input'!AR56*'Reference edited'!$C$288)+('Base year activity data input'!BE56*'Reference edited'!$D$288))</f>
        <v>65.191578523489923</v>
      </c>
      <c r="S53" s="54">
        <f>IF('Base year activity data input'!S56="","",
('Base year activity data input'!AF56*'Reference edited'!$B$288)+('Base year activity data input'!AS56*'Reference edited'!$C$288)+('Base year activity data input'!BF56*'Reference edited'!$D$288))</f>
        <v>65.191578523489923</v>
      </c>
      <c r="T53" s="54">
        <f>IF('Base year activity data input'!T56="","",
('Base year activity data input'!AG56*'Reference edited'!$B$288)+('Base year activity data input'!AT56*'Reference edited'!$C$288)+('Base year activity data input'!BG56*'Reference edited'!$D$288))</f>
        <v>65.191578523489923</v>
      </c>
      <c r="U53" s="58">
        <f t="shared" si="0"/>
        <v>782.29894228187925</v>
      </c>
    </row>
    <row r="54" spans="1:21" x14ac:dyDescent="0.3">
      <c r="A54" s="2"/>
      <c r="B54" s="742"/>
      <c r="C54" s="721"/>
      <c r="D54" s="722"/>
      <c r="E54" s="869" t="str">
        <f>IF('Base year activity data input'!E57="","",'Base year activity data input'!E57)</f>
        <v>Factory B electricity</v>
      </c>
      <c r="F54" s="15" t="str">
        <f>IF('Base year activity data input'!F57="","",'Base year activity data input'!F57)</f>
        <v>Electricity</v>
      </c>
      <c r="G54" s="39" t="str">
        <f>IF('Base year activity data input'!G57="","",'Base year activity data input'!G57)</f>
        <v/>
      </c>
      <c r="H54" s="16" t="str">
        <f>IF('Base year activity data input'!H57="","",'Base year activity data input'!H57)</f>
        <v>kWh</v>
      </c>
      <c r="I54" s="54">
        <f>IF('Base year activity data input'!I57="","",
('Base year activity data input'!V57*'Reference edited'!$B$288)+('Base year activity data input'!AI57*'Reference edited'!$C$288)+('Base year activity data input'!AV57*'Reference edited'!$D$288))</f>
        <v>130.38315704697985</v>
      </c>
      <c r="J54" s="54">
        <f>IF('Base year activity data input'!J57="","",
('Base year activity data input'!W57*'Reference edited'!$B$288)+('Base year activity data input'!AJ57*'Reference edited'!$C$288)+('Base year activity data input'!AW57*'Reference edited'!$D$288))</f>
        <v>130.38315704697985</v>
      </c>
      <c r="K54" s="54">
        <f>IF('Base year activity data input'!K57="","",
('Base year activity data input'!X57*'Reference edited'!$B$288)+('Base year activity data input'!AK57*'Reference edited'!$C$288)+('Base year activity data input'!AX57*'Reference edited'!$D$288))</f>
        <v>130.38315704697985</v>
      </c>
      <c r="L54" s="54">
        <f>IF('Base year activity data input'!L57="","",
('Base year activity data input'!Y57*'Reference edited'!$B$288)+('Base year activity data input'!AL57*'Reference edited'!$C$288)+('Base year activity data input'!AY57*'Reference edited'!$D$288))</f>
        <v>130.38315704697985</v>
      </c>
      <c r="M54" s="54">
        <f>IF('Base year activity data input'!M57="","",
('Base year activity data input'!Z57*'Reference edited'!$B$288)+('Base year activity data input'!AM57*'Reference edited'!$C$288)+('Base year activity data input'!AZ57*'Reference edited'!$D$288))</f>
        <v>130.38315704697985</v>
      </c>
      <c r="N54" s="54">
        <f>IF('Base year activity data input'!N57="","",
('Base year activity data input'!AA57*'Reference edited'!$B$288)+('Base year activity data input'!AN57*'Reference edited'!$C$288)+('Base year activity data input'!BA57*'Reference edited'!$D$288))</f>
        <v>130.38315704697985</v>
      </c>
      <c r="O54" s="54">
        <f>IF('Base year activity data input'!O57="","",
('Base year activity data input'!AB57*'Reference edited'!$B$288)+('Base year activity data input'!AO57*'Reference edited'!$C$288)+('Base year activity data input'!BB57*'Reference edited'!$D$288))</f>
        <v>130.38315704697985</v>
      </c>
      <c r="P54" s="54">
        <f>IF('Base year activity data input'!P57="","",
('Base year activity data input'!AC57*'Reference edited'!$B$288)+('Base year activity data input'!AP57*'Reference edited'!$C$288)+('Base year activity data input'!BC57*'Reference edited'!$D$288))</f>
        <v>130.38315704697985</v>
      </c>
      <c r="Q54" s="54">
        <f>IF('Base year activity data input'!Q57="","",
('Base year activity data input'!AD57*'Reference edited'!$B$288)+('Base year activity data input'!AQ57*'Reference edited'!$C$288)+('Base year activity data input'!BD57*'Reference edited'!$D$288))</f>
        <v>130.38315704697985</v>
      </c>
      <c r="R54" s="54">
        <f>IF('Base year activity data input'!R57="","",
('Base year activity data input'!AE57*'Reference edited'!$B$288)+('Base year activity data input'!AR57*'Reference edited'!$C$288)+('Base year activity data input'!BE57*'Reference edited'!$D$288))</f>
        <v>130.38315704697985</v>
      </c>
      <c r="S54" s="54">
        <f>IF('Base year activity data input'!S57="","",
('Base year activity data input'!AF57*'Reference edited'!$B$288)+('Base year activity data input'!AS57*'Reference edited'!$C$288)+('Base year activity data input'!BF57*'Reference edited'!$D$288))</f>
        <v>130.38315704697985</v>
      </c>
      <c r="T54" s="54">
        <f>IF('Base year activity data input'!T57="","",
('Base year activity data input'!AG57*'Reference edited'!$B$288)+('Base year activity data input'!AT57*'Reference edited'!$C$288)+('Base year activity data input'!BG57*'Reference edited'!$D$288))</f>
        <v>130.38315704697985</v>
      </c>
      <c r="U54" s="58">
        <f t="shared" si="0"/>
        <v>1564.5978845637585</v>
      </c>
    </row>
    <row r="55" spans="1:21" x14ac:dyDescent="0.3">
      <c r="A55" s="2"/>
      <c r="B55" s="743"/>
      <c r="C55" s="721"/>
      <c r="D55" s="722"/>
      <c r="E55" s="869" t="str">
        <f>IF('Base year activity data input'!E58="","",'Base year activity data input'!E58)</f>
        <v>Office electricity</v>
      </c>
      <c r="F55" s="15" t="str">
        <f>IF('Base year activity data input'!F58="","",'Base year activity data input'!F58)</f>
        <v>Electricity</v>
      </c>
      <c r="G55" s="39" t="str">
        <f>IF('Base year activity data input'!G58="","",'Base year activity data input'!G58)</f>
        <v/>
      </c>
      <c r="H55" s="16" t="str">
        <f>IF('Base year activity data input'!H58="","",'Base year activity data input'!H58)</f>
        <v>kWh</v>
      </c>
      <c r="I55" s="54">
        <f>IF('Base year activity data input'!I58="","",
('Base year activity data input'!V58*'Reference edited'!$B$288)+('Base year activity data input'!AI58*'Reference edited'!$C$288)+('Base year activity data input'!AV58*'Reference edited'!$D$288))</f>
        <v>195.57473557046978</v>
      </c>
      <c r="J55" s="54">
        <f>IF('Base year activity data input'!J58="","",
('Base year activity data input'!W58*'Reference edited'!$B$288)+('Base year activity data input'!AJ58*'Reference edited'!$C$288)+('Base year activity data input'!AW58*'Reference edited'!$D$288))</f>
        <v>195.57473557046978</v>
      </c>
      <c r="K55" s="54">
        <f>IF('Base year activity data input'!K58="","",
('Base year activity data input'!X58*'Reference edited'!$B$288)+('Base year activity data input'!AK58*'Reference edited'!$C$288)+('Base year activity data input'!AX58*'Reference edited'!$D$288))</f>
        <v>195.57473557046978</v>
      </c>
      <c r="L55" s="54">
        <f>IF('Base year activity data input'!L58="","",
('Base year activity data input'!Y58*'Reference edited'!$B$288)+('Base year activity data input'!AL58*'Reference edited'!$C$288)+('Base year activity data input'!AY58*'Reference edited'!$D$288))</f>
        <v>195.57473557046978</v>
      </c>
      <c r="M55" s="54">
        <f>IF('Base year activity data input'!M58="","",
('Base year activity data input'!Z58*'Reference edited'!$B$288)+('Base year activity data input'!AM58*'Reference edited'!$C$288)+('Base year activity data input'!AZ58*'Reference edited'!$D$288))</f>
        <v>195.57473557046978</v>
      </c>
      <c r="N55" s="54">
        <f>IF('Base year activity data input'!N58="","",
('Base year activity data input'!AA58*'Reference edited'!$B$288)+('Base year activity data input'!AN58*'Reference edited'!$C$288)+('Base year activity data input'!BA58*'Reference edited'!$D$288))</f>
        <v>195.57473557046978</v>
      </c>
      <c r="O55" s="54">
        <f>IF('Base year activity data input'!O58="","",
('Base year activity data input'!AB58*'Reference edited'!$B$288)+('Base year activity data input'!AO58*'Reference edited'!$C$288)+('Base year activity data input'!BB58*'Reference edited'!$D$288))</f>
        <v>195.57473557046978</v>
      </c>
      <c r="P55" s="54">
        <f>IF('Base year activity data input'!P58="","",
('Base year activity data input'!AC58*'Reference edited'!$B$288)+('Base year activity data input'!AP58*'Reference edited'!$C$288)+('Base year activity data input'!BC58*'Reference edited'!$D$288))</f>
        <v>195.57473557046978</v>
      </c>
      <c r="Q55" s="54">
        <f>IF('Base year activity data input'!Q58="","",
('Base year activity data input'!AD58*'Reference edited'!$B$288)+('Base year activity data input'!AQ58*'Reference edited'!$C$288)+('Base year activity data input'!BD58*'Reference edited'!$D$288))</f>
        <v>195.57473557046978</v>
      </c>
      <c r="R55" s="54">
        <f>IF('Base year activity data input'!R58="","",
('Base year activity data input'!AE58*'Reference edited'!$B$288)+('Base year activity data input'!AR58*'Reference edited'!$C$288)+('Base year activity data input'!BE58*'Reference edited'!$D$288))</f>
        <v>195.57473557046978</v>
      </c>
      <c r="S55" s="54">
        <f>IF('Base year activity data input'!S58="","",
('Base year activity data input'!AF58*'Reference edited'!$B$288)+('Base year activity data input'!AS58*'Reference edited'!$C$288)+('Base year activity data input'!BF58*'Reference edited'!$D$288))</f>
        <v>195.57473557046978</v>
      </c>
      <c r="T55" s="54">
        <f>IF('Base year activity data input'!T58="","",
('Base year activity data input'!AG58*'Reference edited'!$B$288)+('Base year activity data input'!AT58*'Reference edited'!$C$288)+('Base year activity data input'!BG58*'Reference edited'!$D$288))</f>
        <v>195.57473557046978</v>
      </c>
      <c r="U55" s="58">
        <f t="shared" si="0"/>
        <v>2346.8968268456374</v>
      </c>
    </row>
    <row r="56" spans="1:21" x14ac:dyDescent="0.3">
      <c r="A56" s="2"/>
      <c r="B56" s="743"/>
      <c r="C56" s="721"/>
      <c r="D56" s="722"/>
      <c r="E56" s="869" t="str">
        <f>IF('Base year activity data input'!E59="","",'Base year activity data input'!E59)</f>
        <v/>
      </c>
      <c r="F56" s="15" t="str">
        <f>IF('Base year activity data input'!F59="","",'Base year activity data input'!F59)</f>
        <v/>
      </c>
      <c r="G56" s="39" t="str">
        <f>IF('Base year activity data input'!G59="","",'Base year activity data input'!G59)</f>
        <v/>
      </c>
      <c r="H56" s="16" t="str">
        <f>IF('Base year activity data input'!H59="","",'Base year activity data input'!H59)</f>
        <v/>
      </c>
      <c r="I56" s="54" t="str">
        <f>IF('Base year activity data input'!I59="","",
('Base year activity data input'!V59*'Reference edited'!$B$288)+('Base year activity data input'!AI59*'Reference edited'!$C$288)+('Base year activity data input'!AV59*'Reference edited'!$D$288))</f>
        <v/>
      </c>
      <c r="J56" s="54" t="str">
        <f>IF('Base year activity data input'!J59="","",
('Base year activity data input'!W59*'Reference edited'!$B$288)+('Base year activity data input'!AJ59*'Reference edited'!$C$288)+('Base year activity data input'!AW59*'Reference edited'!$D$288))</f>
        <v/>
      </c>
      <c r="K56" s="54" t="str">
        <f>IF('Base year activity data input'!K59="","",
('Base year activity data input'!X59*'Reference edited'!$B$288)+('Base year activity data input'!AK59*'Reference edited'!$C$288)+('Base year activity data input'!AX59*'Reference edited'!$D$288))</f>
        <v/>
      </c>
      <c r="L56" s="54" t="str">
        <f>IF('Base year activity data input'!L59="","",
('Base year activity data input'!Y59*'Reference edited'!$B$288)+('Base year activity data input'!AL59*'Reference edited'!$C$288)+('Base year activity data input'!AY59*'Reference edited'!$D$288))</f>
        <v/>
      </c>
      <c r="M56" s="54" t="str">
        <f>IF('Base year activity data input'!M59="","",
('Base year activity data input'!Z59*'Reference edited'!$B$288)+('Base year activity data input'!AM59*'Reference edited'!$C$288)+('Base year activity data input'!AZ59*'Reference edited'!$D$288))</f>
        <v/>
      </c>
      <c r="N56" s="54" t="str">
        <f>IF('Base year activity data input'!N59="","",
('Base year activity data input'!AA59*'Reference edited'!$B$288)+('Base year activity data input'!AN59*'Reference edited'!$C$288)+('Base year activity data input'!BA59*'Reference edited'!$D$288))</f>
        <v/>
      </c>
      <c r="O56" s="54" t="str">
        <f>IF('Base year activity data input'!O59="","",
('Base year activity data input'!AB59*'Reference edited'!$B$288)+('Base year activity data input'!AO59*'Reference edited'!$C$288)+('Base year activity data input'!BB59*'Reference edited'!$D$288))</f>
        <v/>
      </c>
      <c r="P56" s="54" t="str">
        <f>IF('Base year activity data input'!P59="","",
('Base year activity data input'!AC59*'Reference edited'!$B$288)+('Base year activity data input'!AP59*'Reference edited'!$C$288)+('Base year activity data input'!BC59*'Reference edited'!$D$288))</f>
        <v/>
      </c>
      <c r="Q56" s="54" t="str">
        <f>IF('Base year activity data input'!Q59="","",
('Base year activity data input'!AD59*'Reference edited'!$B$288)+('Base year activity data input'!AQ59*'Reference edited'!$C$288)+('Base year activity data input'!BD59*'Reference edited'!$D$288))</f>
        <v/>
      </c>
      <c r="R56" s="54" t="str">
        <f>IF('Base year activity data input'!R59="","",
('Base year activity data input'!AE59*'Reference edited'!$B$288)+('Base year activity data input'!AR59*'Reference edited'!$C$288)+('Base year activity data input'!BE59*'Reference edited'!$D$288))</f>
        <v/>
      </c>
      <c r="S56" s="54" t="str">
        <f>IF('Base year activity data input'!S59="","",
('Base year activity data input'!AF59*'Reference edited'!$B$288)+('Base year activity data input'!AS59*'Reference edited'!$C$288)+('Base year activity data input'!BF59*'Reference edited'!$D$288))</f>
        <v/>
      </c>
      <c r="T56" s="54" t="str">
        <f>IF('Base year activity data input'!T59="","",
('Base year activity data input'!AG59*'Reference edited'!$B$288)+('Base year activity data input'!AT59*'Reference edited'!$C$288)+('Base year activity data input'!BG59*'Reference edited'!$D$288))</f>
        <v/>
      </c>
      <c r="U56" s="58">
        <f t="shared" si="0"/>
        <v>0</v>
      </c>
    </row>
    <row r="57" spans="1:21" x14ac:dyDescent="0.3">
      <c r="A57" s="2"/>
      <c r="B57" s="743"/>
      <c r="C57" s="721"/>
      <c r="D57" s="722"/>
      <c r="E57" s="869" t="str">
        <f>IF('Base year activity data input'!E60="","",'Base year activity data input'!E60)</f>
        <v/>
      </c>
      <c r="F57" s="15" t="str">
        <f>IF('Base year activity data input'!F60="","",'Base year activity data input'!F60)</f>
        <v/>
      </c>
      <c r="G57" s="39" t="str">
        <f>IF('Base year activity data input'!G60="","",'Base year activity data input'!G60)</f>
        <v/>
      </c>
      <c r="H57" s="16" t="str">
        <f>IF('Base year activity data input'!H60="","",'Base year activity data input'!H60)</f>
        <v/>
      </c>
      <c r="I57" s="54" t="str">
        <f>IF('Base year activity data input'!I60="","",
('Base year activity data input'!V60*'Reference edited'!$B$288)+('Base year activity data input'!AI60*'Reference edited'!$C$288)+('Base year activity data input'!AV60*'Reference edited'!$D$288))</f>
        <v/>
      </c>
      <c r="J57" s="54" t="str">
        <f>IF('Base year activity data input'!J60="","",
('Base year activity data input'!W60*'Reference edited'!$B$288)+('Base year activity data input'!AJ60*'Reference edited'!$C$288)+('Base year activity data input'!AW60*'Reference edited'!$D$288))</f>
        <v/>
      </c>
      <c r="K57" s="54" t="str">
        <f>IF('Base year activity data input'!K60="","",
('Base year activity data input'!X60*'Reference edited'!$B$288)+('Base year activity data input'!AK60*'Reference edited'!$C$288)+('Base year activity data input'!AX60*'Reference edited'!$D$288))</f>
        <v/>
      </c>
      <c r="L57" s="54" t="str">
        <f>IF('Base year activity data input'!L60="","",
('Base year activity data input'!Y60*'Reference edited'!$B$288)+('Base year activity data input'!AL60*'Reference edited'!$C$288)+('Base year activity data input'!AY60*'Reference edited'!$D$288))</f>
        <v/>
      </c>
      <c r="M57" s="54" t="str">
        <f>IF('Base year activity data input'!M60="","",
('Base year activity data input'!Z60*'Reference edited'!$B$288)+('Base year activity data input'!AM60*'Reference edited'!$C$288)+('Base year activity data input'!AZ60*'Reference edited'!$D$288))</f>
        <v/>
      </c>
      <c r="N57" s="54" t="str">
        <f>IF('Base year activity data input'!N60="","",
('Base year activity data input'!AA60*'Reference edited'!$B$288)+('Base year activity data input'!AN60*'Reference edited'!$C$288)+('Base year activity data input'!BA60*'Reference edited'!$D$288))</f>
        <v/>
      </c>
      <c r="O57" s="54" t="str">
        <f>IF('Base year activity data input'!O60="","",
('Base year activity data input'!AB60*'Reference edited'!$B$288)+('Base year activity data input'!AO60*'Reference edited'!$C$288)+('Base year activity data input'!BB60*'Reference edited'!$D$288))</f>
        <v/>
      </c>
      <c r="P57" s="54" t="str">
        <f>IF('Base year activity data input'!P60="","",
('Base year activity data input'!AC60*'Reference edited'!$B$288)+('Base year activity data input'!AP60*'Reference edited'!$C$288)+('Base year activity data input'!BC60*'Reference edited'!$D$288))</f>
        <v/>
      </c>
      <c r="Q57" s="54" t="str">
        <f>IF('Base year activity data input'!Q60="","",
('Base year activity data input'!AD60*'Reference edited'!$B$288)+('Base year activity data input'!AQ60*'Reference edited'!$C$288)+('Base year activity data input'!BD60*'Reference edited'!$D$288))</f>
        <v/>
      </c>
      <c r="R57" s="54" t="str">
        <f>IF('Base year activity data input'!R60="","",
('Base year activity data input'!AE60*'Reference edited'!$B$288)+('Base year activity data input'!AR60*'Reference edited'!$C$288)+('Base year activity data input'!BE60*'Reference edited'!$D$288))</f>
        <v/>
      </c>
      <c r="S57" s="54" t="str">
        <f>IF('Base year activity data input'!S60="","",
('Base year activity data input'!AF60*'Reference edited'!$B$288)+('Base year activity data input'!AS60*'Reference edited'!$C$288)+('Base year activity data input'!BF60*'Reference edited'!$D$288))</f>
        <v/>
      </c>
      <c r="T57" s="54" t="str">
        <f>IF('Base year activity data input'!T60="","",
('Base year activity data input'!AG60*'Reference edited'!$B$288)+('Base year activity data input'!AT60*'Reference edited'!$C$288)+('Base year activity data input'!BG60*'Reference edited'!$D$288))</f>
        <v/>
      </c>
      <c r="U57" s="58">
        <f t="shared" si="0"/>
        <v>0</v>
      </c>
    </row>
    <row r="58" spans="1:21" x14ac:dyDescent="0.3">
      <c r="A58" s="2"/>
      <c r="B58" s="743"/>
      <c r="C58" s="721"/>
      <c r="D58" s="722"/>
      <c r="E58" s="869" t="str">
        <f>IF('Base year activity data input'!E61="","",'Base year activity data input'!E61)</f>
        <v/>
      </c>
      <c r="F58" s="15" t="str">
        <f>IF('Base year activity data input'!F61="","",'Base year activity data input'!F61)</f>
        <v/>
      </c>
      <c r="G58" s="39" t="str">
        <f>IF('Base year activity data input'!G61="","",'Base year activity data input'!G61)</f>
        <v/>
      </c>
      <c r="H58" s="16" t="str">
        <f>IF('Base year activity data input'!H61="","",'Base year activity data input'!H61)</f>
        <v/>
      </c>
      <c r="I58" s="54" t="str">
        <f>IF('Base year activity data input'!I61="","",
('Base year activity data input'!V61*'Reference edited'!$B$288)+('Base year activity data input'!AI61*'Reference edited'!$C$288)+('Base year activity data input'!AV61*'Reference edited'!$D$288))</f>
        <v/>
      </c>
      <c r="J58" s="54" t="str">
        <f>IF('Base year activity data input'!J61="","",
('Base year activity data input'!W61*'Reference edited'!$B$288)+('Base year activity data input'!AJ61*'Reference edited'!$C$288)+('Base year activity data input'!AW61*'Reference edited'!$D$288))</f>
        <v/>
      </c>
      <c r="K58" s="54" t="str">
        <f>IF('Base year activity data input'!K61="","",
('Base year activity data input'!X61*'Reference edited'!$B$288)+('Base year activity data input'!AK61*'Reference edited'!$C$288)+('Base year activity data input'!AX61*'Reference edited'!$D$288))</f>
        <v/>
      </c>
      <c r="L58" s="54" t="str">
        <f>IF('Base year activity data input'!L61="","",
('Base year activity data input'!Y61*'Reference edited'!$B$288)+('Base year activity data input'!AL61*'Reference edited'!$C$288)+('Base year activity data input'!AY61*'Reference edited'!$D$288))</f>
        <v/>
      </c>
      <c r="M58" s="54" t="str">
        <f>IF('Base year activity data input'!M61="","",
('Base year activity data input'!Z61*'Reference edited'!$B$288)+('Base year activity data input'!AM61*'Reference edited'!$C$288)+('Base year activity data input'!AZ61*'Reference edited'!$D$288))</f>
        <v/>
      </c>
      <c r="N58" s="54" t="str">
        <f>IF('Base year activity data input'!N61="","",
('Base year activity data input'!AA61*'Reference edited'!$B$288)+('Base year activity data input'!AN61*'Reference edited'!$C$288)+('Base year activity data input'!BA61*'Reference edited'!$D$288))</f>
        <v/>
      </c>
      <c r="O58" s="54" t="str">
        <f>IF('Base year activity data input'!O61="","",
('Base year activity data input'!AB61*'Reference edited'!$B$288)+('Base year activity data input'!AO61*'Reference edited'!$C$288)+('Base year activity data input'!BB61*'Reference edited'!$D$288))</f>
        <v/>
      </c>
      <c r="P58" s="54" t="str">
        <f>IF('Base year activity data input'!P61="","",
('Base year activity data input'!AC61*'Reference edited'!$B$288)+('Base year activity data input'!AP61*'Reference edited'!$C$288)+('Base year activity data input'!BC61*'Reference edited'!$D$288))</f>
        <v/>
      </c>
      <c r="Q58" s="54" t="str">
        <f>IF('Base year activity data input'!Q61="","",
('Base year activity data input'!AD61*'Reference edited'!$B$288)+('Base year activity data input'!AQ61*'Reference edited'!$C$288)+('Base year activity data input'!BD61*'Reference edited'!$D$288))</f>
        <v/>
      </c>
      <c r="R58" s="54" t="str">
        <f>IF('Base year activity data input'!R61="","",
('Base year activity data input'!AE61*'Reference edited'!$B$288)+('Base year activity data input'!AR61*'Reference edited'!$C$288)+('Base year activity data input'!BE61*'Reference edited'!$D$288))</f>
        <v/>
      </c>
      <c r="S58" s="54" t="str">
        <f>IF('Base year activity data input'!S61="","",
('Base year activity data input'!AF61*'Reference edited'!$B$288)+('Base year activity data input'!AS61*'Reference edited'!$C$288)+('Base year activity data input'!BF61*'Reference edited'!$D$288))</f>
        <v/>
      </c>
      <c r="T58" s="54" t="str">
        <f>IF('Base year activity data input'!T61="","",
('Base year activity data input'!AG61*'Reference edited'!$B$288)+('Base year activity data input'!AT61*'Reference edited'!$C$288)+('Base year activity data input'!BG61*'Reference edited'!$D$288))</f>
        <v/>
      </c>
      <c r="U58" s="58">
        <f t="shared" si="0"/>
        <v>0</v>
      </c>
    </row>
    <row r="59" spans="1:21" x14ac:dyDescent="0.3">
      <c r="A59" s="2"/>
      <c r="B59" s="743"/>
      <c r="C59" s="721"/>
      <c r="D59" s="722"/>
      <c r="E59" s="869" t="str">
        <f>IF('Base year activity data input'!E62="","",'Base year activity data input'!E62)</f>
        <v/>
      </c>
      <c r="F59" s="15" t="str">
        <f>IF('Base year activity data input'!F62="","",'Base year activity data input'!F62)</f>
        <v/>
      </c>
      <c r="G59" s="39" t="str">
        <f>IF('Base year activity data input'!G62="","",'Base year activity data input'!G62)</f>
        <v/>
      </c>
      <c r="H59" s="16" t="str">
        <f>IF('Base year activity data input'!H62="","",'Base year activity data input'!H62)</f>
        <v/>
      </c>
      <c r="I59" s="54" t="str">
        <f>IF('Base year activity data input'!I62="","",
('Base year activity data input'!V62*'Reference edited'!$B$288)+('Base year activity data input'!AI62*'Reference edited'!$C$288)+('Base year activity data input'!AV62*'Reference edited'!$D$288))</f>
        <v/>
      </c>
      <c r="J59" s="54" t="str">
        <f>IF('Base year activity data input'!J62="","",
('Base year activity data input'!W62*'Reference edited'!$B$288)+('Base year activity data input'!AJ62*'Reference edited'!$C$288)+('Base year activity data input'!AW62*'Reference edited'!$D$288))</f>
        <v/>
      </c>
      <c r="K59" s="54" t="str">
        <f>IF('Base year activity data input'!K62="","",
('Base year activity data input'!X62*'Reference edited'!$B$288)+('Base year activity data input'!AK62*'Reference edited'!$C$288)+('Base year activity data input'!AX62*'Reference edited'!$D$288))</f>
        <v/>
      </c>
      <c r="L59" s="54" t="str">
        <f>IF('Base year activity data input'!L62="","",
('Base year activity data input'!Y62*'Reference edited'!$B$288)+('Base year activity data input'!AL62*'Reference edited'!$C$288)+('Base year activity data input'!AY62*'Reference edited'!$D$288))</f>
        <v/>
      </c>
      <c r="M59" s="54" t="str">
        <f>IF('Base year activity data input'!M62="","",
('Base year activity data input'!Z62*'Reference edited'!$B$288)+('Base year activity data input'!AM62*'Reference edited'!$C$288)+('Base year activity data input'!AZ62*'Reference edited'!$D$288))</f>
        <v/>
      </c>
      <c r="N59" s="54" t="str">
        <f>IF('Base year activity data input'!N62="","",
('Base year activity data input'!AA62*'Reference edited'!$B$288)+('Base year activity data input'!AN62*'Reference edited'!$C$288)+('Base year activity data input'!BA62*'Reference edited'!$D$288))</f>
        <v/>
      </c>
      <c r="O59" s="54" t="str">
        <f>IF('Base year activity data input'!O62="","",
('Base year activity data input'!AB62*'Reference edited'!$B$288)+('Base year activity data input'!AO62*'Reference edited'!$C$288)+('Base year activity data input'!BB62*'Reference edited'!$D$288))</f>
        <v/>
      </c>
      <c r="P59" s="54" t="str">
        <f>IF('Base year activity data input'!P62="","",
('Base year activity data input'!AC62*'Reference edited'!$B$288)+('Base year activity data input'!AP62*'Reference edited'!$C$288)+('Base year activity data input'!BC62*'Reference edited'!$D$288))</f>
        <v/>
      </c>
      <c r="Q59" s="54" t="str">
        <f>IF('Base year activity data input'!Q62="","",
('Base year activity data input'!AD62*'Reference edited'!$B$288)+('Base year activity data input'!AQ62*'Reference edited'!$C$288)+('Base year activity data input'!BD62*'Reference edited'!$D$288))</f>
        <v/>
      </c>
      <c r="R59" s="54" t="str">
        <f>IF('Base year activity data input'!R62="","",
('Base year activity data input'!AE62*'Reference edited'!$B$288)+('Base year activity data input'!AR62*'Reference edited'!$C$288)+('Base year activity data input'!BE62*'Reference edited'!$D$288))</f>
        <v/>
      </c>
      <c r="S59" s="54" t="str">
        <f>IF('Base year activity data input'!S62="","",
('Base year activity data input'!AF62*'Reference edited'!$B$288)+('Base year activity data input'!AS62*'Reference edited'!$C$288)+('Base year activity data input'!BF62*'Reference edited'!$D$288))</f>
        <v/>
      </c>
      <c r="T59" s="54" t="str">
        <f>IF('Base year activity data input'!T62="","",
('Base year activity data input'!AG62*'Reference edited'!$B$288)+('Base year activity data input'!AT62*'Reference edited'!$C$288)+('Base year activity data input'!BG62*'Reference edited'!$D$288))</f>
        <v/>
      </c>
      <c r="U59" s="58">
        <f t="shared" si="0"/>
        <v>0</v>
      </c>
    </row>
    <row r="60" spans="1:21" x14ac:dyDescent="0.3">
      <c r="A60" s="2"/>
      <c r="B60" s="743"/>
      <c r="C60" s="721"/>
      <c r="D60" s="722"/>
      <c r="E60" s="869" t="str">
        <f>IF('Base year activity data input'!E63="","",'Base year activity data input'!E63)</f>
        <v/>
      </c>
      <c r="F60" s="15" t="str">
        <f>IF('Base year activity data input'!F63="","",'Base year activity data input'!F63)</f>
        <v/>
      </c>
      <c r="G60" s="39" t="str">
        <f>IF('Base year activity data input'!G63="","",'Base year activity data input'!G63)</f>
        <v/>
      </c>
      <c r="H60" s="16" t="str">
        <f>IF('Base year activity data input'!H63="","",'Base year activity data input'!H63)</f>
        <v/>
      </c>
      <c r="I60" s="54" t="str">
        <f>IF('Base year activity data input'!I63="","",
('Base year activity data input'!V63*'Reference edited'!$B$288)+('Base year activity data input'!AI63*'Reference edited'!$C$288)+('Base year activity data input'!AV63*'Reference edited'!$D$288))</f>
        <v/>
      </c>
      <c r="J60" s="54" t="str">
        <f>IF('Base year activity data input'!J63="","",
('Base year activity data input'!W63*'Reference edited'!$B$288)+('Base year activity data input'!AJ63*'Reference edited'!$C$288)+('Base year activity data input'!AW63*'Reference edited'!$D$288))</f>
        <v/>
      </c>
      <c r="K60" s="54" t="str">
        <f>IF('Base year activity data input'!K63="","",
('Base year activity data input'!X63*'Reference edited'!$B$288)+('Base year activity data input'!AK63*'Reference edited'!$C$288)+('Base year activity data input'!AX63*'Reference edited'!$D$288))</f>
        <v/>
      </c>
      <c r="L60" s="54" t="str">
        <f>IF('Base year activity data input'!L63="","",
('Base year activity data input'!Y63*'Reference edited'!$B$288)+('Base year activity data input'!AL63*'Reference edited'!$C$288)+('Base year activity data input'!AY63*'Reference edited'!$D$288))</f>
        <v/>
      </c>
      <c r="M60" s="54" t="str">
        <f>IF('Base year activity data input'!M63="","",
('Base year activity data input'!Z63*'Reference edited'!$B$288)+('Base year activity data input'!AM63*'Reference edited'!$C$288)+('Base year activity data input'!AZ63*'Reference edited'!$D$288))</f>
        <v/>
      </c>
      <c r="N60" s="54" t="str">
        <f>IF('Base year activity data input'!N63="","",
('Base year activity data input'!AA63*'Reference edited'!$B$288)+('Base year activity data input'!AN63*'Reference edited'!$C$288)+('Base year activity data input'!BA63*'Reference edited'!$D$288))</f>
        <v/>
      </c>
      <c r="O60" s="54" t="str">
        <f>IF('Base year activity data input'!O63="","",
('Base year activity data input'!AB63*'Reference edited'!$B$288)+('Base year activity data input'!AO63*'Reference edited'!$C$288)+('Base year activity data input'!BB63*'Reference edited'!$D$288))</f>
        <v/>
      </c>
      <c r="P60" s="54" t="str">
        <f>IF('Base year activity data input'!P63="","",
('Base year activity data input'!AC63*'Reference edited'!$B$288)+('Base year activity data input'!AP63*'Reference edited'!$C$288)+('Base year activity data input'!BC63*'Reference edited'!$D$288))</f>
        <v/>
      </c>
      <c r="Q60" s="54" t="str">
        <f>IF('Base year activity data input'!Q63="","",
('Base year activity data input'!AD63*'Reference edited'!$B$288)+('Base year activity data input'!AQ63*'Reference edited'!$C$288)+('Base year activity data input'!BD63*'Reference edited'!$D$288))</f>
        <v/>
      </c>
      <c r="R60" s="54" t="str">
        <f>IF('Base year activity data input'!R63="","",
('Base year activity data input'!AE63*'Reference edited'!$B$288)+('Base year activity data input'!AR63*'Reference edited'!$C$288)+('Base year activity data input'!BE63*'Reference edited'!$D$288))</f>
        <v/>
      </c>
      <c r="S60" s="54" t="str">
        <f>IF('Base year activity data input'!S63="","",
('Base year activity data input'!AF63*'Reference edited'!$B$288)+('Base year activity data input'!AS63*'Reference edited'!$C$288)+('Base year activity data input'!BF63*'Reference edited'!$D$288))</f>
        <v/>
      </c>
      <c r="T60" s="54" t="str">
        <f>IF('Base year activity data input'!T63="","",
('Base year activity data input'!AG63*'Reference edited'!$B$288)+('Base year activity data input'!AT63*'Reference edited'!$C$288)+('Base year activity data input'!BG63*'Reference edited'!$D$288))</f>
        <v/>
      </c>
      <c r="U60" s="58">
        <f t="shared" si="0"/>
        <v>0</v>
      </c>
    </row>
    <row r="61" spans="1:21" x14ac:dyDescent="0.3">
      <c r="A61" s="2"/>
      <c r="B61" s="743"/>
      <c r="C61" s="721"/>
      <c r="D61" s="722"/>
      <c r="E61" s="869" t="str">
        <f>IF('Base year activity data input'!E64="","",'Base year activity data input'!E64)</f>
        <v/>
      </c>
      <c r="F61" s="15" t="str">
        <f>IF('Base year activity data input'!F64="","",'Base year activity data input'!F64)</f>
        <v/>
      </c>
      <c r="G61" s="39" t="str">
        <f>IF('Base year activity data input'!G64="","",'Base year activity data input'!G64)</f>
        <v/>
      </c>
      <c r="H61" s="16" t="str">
        <f>IF('Base year activity data input'!H64="","",'Base year activity data input'!H64)</f>
        <v/>
      </c>
      <c r="I61" s="54" t="str">
        <f>IF('Base year activity data input'!I64="","",
('Base year activity data input'!V64*'Reference edited'!$B$288)+('Base year activity data input'!AI64*'Reference edited'!$C$288)+('Base year activity data input'!AV64*'Reference edited'!$D$288))</f>
        <v/>
      </c>
      <c r="J61" s="54" t="str">
        <f>IF('Base year activity data input'!J64="","",
('Base year activity data input'!W64*'Reference edited'!$B$288)+('Base year activity data input'!AJ64*'Reference edited'!$C$288)+('Base year activity data input'!AW64*'Reference edited'!$D$288))</f>
        <v/>
      </c>
      <c r="K61" s="54" t="str">
        <f>IF('Base year activity data input'!K64="","",
('Base year activity data input'!X64*'Reference edited'!$B$288)+('Base year activity data input'!AK64*'Reference edited'!$C$288)+('Base year activity data input'!AX64*'Reference edited'!$D$288))</f>
        <v/>
      </c>
      <c r="L61" s="54" t="str">
        <f>IF('Base year activity data input'!L64="","",
('Base year activity data input'!Y64*'Reference edited'!$B$288)+('Base year activity data input'!AL64*'Reference edited'!$C$288)+('Base year activity data input'!AY64*'Reference edited'!$D$288))</f>
        <v/>
      </c>
      <c r="M61" s="54" t="str">
        <f>IF('Base year activity data input'!M64="","",
('Base year activity data input'!Z64*'Reference edited'!$B$288)+('Base year activity data input'!AM64*'Reference edited'!$C$288)+('Base year activity data input'!AZ64*'Reference edited'!$D$288))</f>
        <v/>
      </c>
      <c r="N61" s="54" t="str">
        <f>IF('Base year activity data input'!N64="","",
('Base year activity data input'!AA64*'Reference edited'!$B$288)+('Base year activity data input'!AN64*'Reference edited'!$C$288)+('Base year activity data input'!BA64*'Reference edited'!$D$288))</f>
        <v/>
      </c>
      <c r="O61" s="54" t="str">
        <f>IF('Base year activity data input'!O64="","",
('Base year activity data input'!AB64*'Reference edited'!$B$288)+('Base year activity data input'!AO64*'Reference edited'!$C$288)+('Base year activity data input'!BB64*'Reference edited'!$D$288))</f>
        <v/>
      </c>
      <c r="P61" s="54" t="str">
        <f>IF('Base year activity data input'!P64="","",
('Base year activity data input'!AC64*'Reference edited'!$B$288)+('Base year activity data input'!AP64*'Reference edited'!$C$288)+('Base year activity data input'!BC64*'Reference edited'!$D$288))</f>
        <v/>
      </c>
      <c r="Q61" s="54" t="str">
        <f>IF('Base year activity data input'!Q64="","",
('Base year activity data input'!AD64*'Reference edited'!$B$288)+('Base year activity data input'!AQ64*'Reference edited'!$C$288)+('Base year activity data input'!BD64*'Reference edited'!$D$288))</f>
        <v/>
      </c>
      <c r="R61" s="54" t="str">
        <f>IF('Base year activity data input'!R64="","",
('Base year activity data input'!AE64*'Reference edited'!$B$288)+('Base year activity data input'!AR64*'Reference edited'!$C$288)+('Base year activity data input'!BE64*'Reference edited'!$D$288))</f>
        <v/>
      </c>
      <c r="S61" s="54" t="str">
        <f>IF('Base year activity data input'!S64="","",
('Base year activity data input'!AF64*'Reference edited'!$B$288)+('Base year activity data input'!AS64*'Reference edited'!$C$288)+('Base year activity data input'!BF64*'Reference edited'!$D$288))</f>
        <v/>
      </c>
      <c r="T61" s="54" t="str">
        <f>IF('Base year activity data input'!T64="","",
('Base year activity data input'!AG64*'Reference edited'!$B$288)+('Base year activity data input'!AT64*'Reference edited'!$C$288)+('Base year activity data input'!BG64*'Reference edited'!$D$288))</f>
        <v/>
      </c>
      <c r="U61" s="58">
        <f t="shared" si="0"/>
        <v>0</v>
      </c>
    </row>
    <row r="62" spans="1:21" x14ac:dyDescent="0.3">
      <c r="A62" s="2"/>
      <c r="B62" s="743"/>
      <c r="C62" s="758"/>
      <c r="D62" s="759"/>
      <c r="E62" s="870" t="str">
        <f>IF('Base year activity data input'!E65="","",'Base year activity data input'!E65)</f>
        <v/>
      </c>
      <c r="F62" s="17" t="str">
        <f>IF('Base year activity data input'!F65="","",'Base year activity data input'!F65)</f>
        <v/>
      </c>
      <c r="G62" s="40" t="str">
        <f>IF('Base year activity data input'!G65="","",'Base year activity data input'!G65)</f>
        <v/>
      </c>
      <c r="H62" s="18" t="str">
        <f>IF('Base year activity data input'!H65="","",'Base year activity data input'!H65)</f>
        <v/>
      </c>
      <c r="I62" s="54" t="str">
        <f>IF('Base year activity data input'!I65="","",
('Base year activity data input'!V65*'Reference edited'!$B$288)+('Base year activity data input'!AI65*'Reference edited'!$C$288)+('Base year activity data input'!AV65*'Reference edited'!$D$288))</f>
        <v/>
      </c>
      <c r="J62" s="54" t="str">
        <f>IF('Base year activity data input'!J65="","",
('Base year activity data input'!W65*'Reference edited'!$B$288)+('Base year activity data input'!AJ65*'Reference edited'!$C$288)+('Base year activity data input'!AW65*'Reference edited'!$D$288))</f>
        <v/>
      </c>
      <c r="K62" s="54" t="str">
        <f>IF('Base year activity data input'!K65="","",
('Base year activity data input'!X65*'Reference edited'!$B$288)+('Base year activity data input'!AK65*'Reference edited'!$C$288)+('Base year activity data input'!AX65*'Reference edited'!$D$288))</f>
        <v/>
      </c>
      <c r="L62" s="54" t="str">
        <f>IF('Base year activity data input'!L65="","",
('Base year activity data input'!Y65*'Reference edited'!$B$288)+('Base year activity data input'!AL65*'Reference edited'!$C$288)+('Base year activity data input'!AY65*'Reference edited'!$D$288))</f>
        <v/>
      </c>
      <c r="M62" s="54" t="str">
        <f>IF('Base year activity data input'!M65="","",
('Base year activity data input'!Z65*'Reference edited'!$B$288)+('Base year activity data input'!AM65*'Reference edited'!$C$288)+('Base year activity data input'!AZ65*'Reference edited'!$D$288))</f>
        <v/>
      </c>
      <c r="N62" s="54" t="str">
        <f>IF('Base year activity data input'!N65="","",
('Base year activity data input'!AA65*'Reference edited'!$B$288)+('Base year activity data input'!AN65*'Reference edited'!$C$288)+('Base year activity data input'!BA65*'Reference edited'!$D$288))</f>
        <v/>
      </c>
      <c r="O62" s="54" t="str">
        <f>IF('Base year activity data input'!O65="","",
('Base year activity data input'!AB65*'Reference edited'!$B$288)+('Base year activity data input'!AO65*'Reference edited'!$C$288)+('Base year activity data input'!BB65*'Reference edited'!$D$288))</f>
        <v/>
      </c>
      <c r="P62" s="54" t="str">
        <f>IF('Base year activity data input'!P65="","",
('Base year activity data input'!AC65*'Reference edited'!$B$288)+('Base year activity data input'!AP65*'Reference edited'!$C$288)+('Base year activity data input'!BC65*'Reference edited'!$D$288))</f>
        <v/>
      </c>
      <c r="Q62" s="54" t="str">
        <f>IF('Base year activity data input'!Q65="","",
('Base year activity data input'!AD65*'Reference edited'!$B$288)+('Base year activity data input'!AQ65*'Reference edited'!$C$288)+('Base year activity data input'!BD65*'Reference edited'!$D$288))</f>
        <v/>
      </c>
      <c r="R62" s="54" t="str">
        <f>IF('Base year activity data input'!R65="","",
('Base year activity data input'!AE65*'Reference edited'!$B$288)+('Base year activity data input'!AR65*'Reference edited'!$C$288)+('Base year activity data input'!BE65*'Reference edited'!$D$288))</f>
        <v/>
      </c>
      <c r="S62" s="54" t="str">
        <f>IF('Base year activity data input'!S65="","",
('Base year activity data input'!AF65*'Reference edited'!$B$288)+('Base year activity data input'!AS65*'Reference edited'!$C$288)+('Base year activity data input'!BF65*'Reference edited'!$D$288))</f>
        <v/>
      </c>
      <c r="T62" s="54" t="str">
        <f>IF('Base year activity data input'!T65="","",
('Base year activity data input'!AG65*'Reference edited'!$B$288)+('Base year activity data input'!AT65*'Reference edited'!$C$288)+('Base year activity data input'!BG65*'Reference edited'!$D$288))</f>
        <v/>
      </c>
      <c r="U62" s="60">
        <f t="shared" si="0"/>
        <v>0</v>
      </c>
    </row>
    <row r="63" spans="1:21" ht="16.5" customHeight="1" x14ac:dyDescent="0.3">
      <c r="A63" s="2"/>
      <c r="B63" s="743"/>
      <c r="C63" s="719" t="s">
        <v>537</v>
      </c>
      <c r="D63" s="720"/>
      <c r="E63" s="871" t="str">
        <f>IF('Base year activity data input'!E66="","",'Base year activity data input'!E66)</f>
        <v>Factory A steam</v>
      </c>
      <c r="F63" s="20" t="str">
        <f>IF('Base year activity data input'!F66="","",'Base year activity data input'!F66)</f>
        <v>Steam and Heat</v>
      </c>
      <c r="G63" s="21" t="str">
        <f>IF('Base year activity data input'!G66="","",'Base year activity data input'!G66)</f>
        <v/>
      </c>
      <c r="H63" s="22" t="str">
        <f>IF('Base year activity data input'!H66="","",'Base year activity data input'!H66)</f>
        <v>GJ</v>
      </c>
      <c r="I63" s="64">
        <f>IF('Base year activity data input'!I66="","",
('Base year activity data input'!V66*'Reference edited'!$B$288)+('Base year activity data input'!AI66*'Reference edited'!$C$288)+('Base year activity data input'!AV66*'Reference edited'!$D$288))</f>
        <v>6.2945422499999992</v>
      </c>
      <c r="J63" s="61">
        <f>IF('Base year activity data input'!J66="","",
('Base year activity data input'!W66*'Reference edited'!$B$288)+('Base year activity data input'!AJ66*'Reference edited'!$C$288)+('Base year activity data input'!AW66*'Reference edited'!$D$288))</f>
        <v>6.2945422499999992</v>
      </c>
      <c r="K63" s="61">
        <f>IF('Base year activity data input'!K66="","",
('Base year activity data input'!X66*'Reference edited'!$B$288)+('Base year activity data input'!AK66*'Reference edited'!$C$288)+('Base year activity data input'!AX66*'Reference edited'!$D$288))</f>
        <v>6.2945422499999992</v>
      </c>
      <c r="L63" s="61">
        <f>IF('Base year activity data input'!L66="","",
('Base year activity data input'!Y66*'Reference edited'!$B$288)+('Base year activity data input'!AL66*'Reference edited'!$C$288)+('Base year activity data input'!AY66*'Reference edited'!$D$288))</f>
        <v>6.2945422499999992</v>
      </c>
      <c r="M63" s="61">
        <f>IF('Base year activity data input'!M66="","",
('Base year activity data input'!Z66*'Reference edited'!$B$288)+('Base year activity data input'!AM66*'Reference edited'!$C$288)+('Base year activity data input'!AZ66*'Reference edited'!$D$288))</f>
        <v>6.2945422499999992</v>
      </c>
      <c r="N63" s="61">
        <f>IF('Base year activity data input'!N66="","",
('Base year activity data input'!AA66*'Reference edited'!$B$288)+('Base year activity data input'!AN66*'Reference edited'!$C$288)+('Base year activity data input'!BA66*'Reference edited'!$D$288))</f>
        <v>6.2945422499999992</v>
      </c>
      <c r="O63" s="61">
        <f>IF('Base year activity data input'!O66="","",
('Base year activity data input'!AB66*'Reference edited'!$B$288)+('Base year activity data input'!AO66*'Reference edited'!$C$288)+('Base year activity data input'!BB66*'Reference edited'!$D$288))</f>
        <v>6.2945422499999992</v>
      </c>
      <c r="P63" s="61">
        <f>IF('Base year activity data input'!P66="","",
('Base year activity data input'!AC66*'Reference edited'!$B$288)+('Base year activity data input'!AP66*'Reference edited'!$C$288)+('Base year activity data input'!BC66*'Reference edited'!$D$288))</f>
        <v>6.2945422499999992</v>
      </c>
      <c r="Q63" s="61">
        <f>IF('Base year activity data input'!Q66="","",
('Base year activity data input'!AD66*'Reference edited'!$B$288)+('Base year activity data input'!AQ66*'Reference edited'!$C$288)+('Base year activity data input'!BD66*'Reference edited'!$D$288))</f>
        <v>6.2945422499999992</v>
      </c>
      <c r="R63" s="61">
        <f>IF('Base year activity data input'!R66="","",
('Base year activity data input'!AE66*'Reference edited'!$B$288)+('Base year activity data input'!AR66*'Reference edited'!$C$288)+('Base year activity data input'!BE66*'Reference edited'!$D$288))</f>
        <v>6.2945422499999992</v>
      </c>
      <c r="S63" s="61">
        <f>IF('Base year activity data input'!S66="","",
('Base year activity data input'!AF66*'Reference edited'!$B$288)+('Base year activity data input'!AS66*'Reference edited'!$C$288)+('Base year activity data input'!BF66*'Reference edited'!$D$288))</f>
        <v>6.2945422499999992</v>
      </c>
      <c r="T63" s="65">
        <f>IF('Base year activity data input'!T66="","",
('Base year activity data input'!AG66*'Reference edited'!$B$288)+('Base year activity data input'!AT66*'Reference edited'!$C$288)+('Base year activity data input'!BG66*'Reference edited'!$D$288))</f>
        <v>6.2945422499999992</v>
      </c>
      <c r="U63" s="62">
        <f t="shared" si="0"/>
        <v>75.534506999999991</v>
      </c>
    </row>
    <row r="64" spans="1:21" x14ac:dyDescent="0.3">
      <c r="A64" s="2"/>
      <c r="B64" s="743"/>
      <c r="C64" s="721"/>
      <c r="D64" s="722"/>
      <c r="E64" s="868" t="str">
        <f>IF('Base year activity data input'!E67="","",'Base year activity data input'!E67)</f>
        <v>Factory B steam</v>
      </c>
      <c r="F64" s="12" t="str">
        <f>IF('Base year activity data input'!F67="","",'Base year activity data input'!F67)</f>
        <v>Steam and Heat</v>
      </c>
      <c r="G64" s="23" t="str">
        <f>IF('Base year activity data input'!G67="","",'Base year activity data input'!G67)</f>
        <v/>
      </c>
      <c r="H64" s="13" t="str">
        <f>IF('Base year activity data input'!H67="","",'Base year activity data input'!H67)</f>
        <v>GJ</v>
      </c>
      <c r="I64" s="66">
        <f>IF('Base year activity data input'!I67="","",
('Base year activity data input'!V67*'Reference edited'!$B$288)+('Base year activity data input'!AI67*'Reference edited'!$C$288)+('Base year activity data input'!AV67*'Reference edited'!$D$288))</f>
        <v>12.589084499999998</v>
      </c>
      <c r="J64" s="57">
        <f>IF('Base year activity data input'!J67="","",
('Base year activity data input'!W67*'Reference edited'!$B$288)+('Base year activity data input'!AJ67*'Reference edited'!$C$288)+('Base year activity data input'!AW67*'Reference edited'!$D$288))</f>
        <v>12.589084499999998</v>
      </c>
      <c r="K64" s="57">
        <f>IF('Base year activity data input'!K67="","",
('Base year activity data input'!X67*'Reference edited'!$B$288)+('Base year activity data input'!AK67*'Reference edited'!$C$288)+('Base year activity data input'!AX67*'Reference edited'!$D$288))</f>
        <v>12.589084499999998</v>
      </c>
      <c r="L64" s="57">
        <f>IF('Base year activity data input'!L67="","",
('Base year activity data input'!Y67*'Reference edited'!$B$288)+('Base year activity data input'!AL67*'Reference edited'!$C$288)+('Base year activity data input'!AY67*'Reference edited'!$D$288))</f>
        <v>12.589084499999998</v>
      </c>
      <c r="M64" s="57">
        <f>IF('Base year activity data input'!M67="","",
('Base year activity data input'!Z67*'Reference edited'!$B$288)+('Base year activity data input'!AM67*'Reference edited'!$C$288)+('Base year activity data input'!AZ67*'Reference edited'!$D$288))</f>
        <v>12.589084499999998</v>
      </c>
      <c r="N64" s="57">
        <f>IF('Base year activity data input'!N67="","",
('Base year activity data input'!AA67*'Reference edited'!$B$288)+('Base year activity data input'!AN67*'Reference edited'!$C$288)+('Base year activity data input'!BA67*'Reference edited'!$D$288))</f>
        <v>12.589084499999998</v>
      </c>
      <c r="O64" s="57">
        <f>IF('Base year activity data input'!O67="","",
('Base year activity data input'!AB67*'Reference edited'!$B$288)+('Base year activity data input'!AO67*'Reference edited'!$C$288)+('Base year activity data input'!BB67*'Reference edited'!$D$288))</f>
        <v>12.589084499999998</v>
      </c>
      <c r="P64" s="57">
        <f>IF('Base year activity data input'!P67="","",
('Base year activity data input'!AC67*'Reference edited'!$B$288)+('Base year activity data input'!AP67*'Reference edited'!$C$288)+('Base year activity data input'!BC67*'Reference edited'!$D$288))</f>
        <v>12.589084499999998</v>
      </c>
      <c r="Q64" s="57">
        <f>IF('Base year activity data input'!Q67="","",
('Base year activity data input'!AD67*'Reference edited'!$B$288)+('Base year activity data input'!AQ67*'Reference edited'!$C$288)+('Base year activity data input'!BD67*'Reference edited'!$D$288))</f>
        <v>12.589084499999998</v>
      </c>
      <c r="R64" s="57">
        <f>IF('Base year activity data input'!R67="","",
('Base year activity data input'!AE67*'Reference edited'!$B$288)+('Base year activity data input'!AR67*'Reference edited'!$C$288)+('Base year activity data input'!BE67*'Reference edited'!$D$288))</f>
        <v>12.589084499999998</v>
      </c>
      <c r="S64" s="57">
        <f>IF('Base year activity data input'!S67="","",
('Base year activity data input'!AF67*'Reference edited'!$B$288)+('Base year activity data input'!AS67*'Reference edited'!$C$288)+('Base year activity data input'!BF67*'Reference edited'!$D$288))</f>
        <v>12.589084499999998</v>
      </c>
      <c r="T64" s="67">
        <f>IF('Base year activity data input'!T67="","",
('Base year activity data input'!AG67*'Reference edited'!$B$288)+('Base year activity data input'!AT67*'Reference edited'!$C$288)+('Base year activity data input'!BG67*'Reference edited'!$D$288))</f>
        <v>12.589084499999998</v>
      </c>
      <c r="U64" s="56">
        <f t="shared" si="0"/>
        <v>151.06901399999998</v>
      </c>
    </row>
    <row r="65" spans="1:21" x14ac:dyDescent="0.3">
      <c r="A65" s="2"/>
      <c r="B65" s="743"/>
      <c r="C65" s="721"/>
      <c r="D65" s="722"/>
      <c r="E65" s="868" t="str">
        <f>IF('Base year activity data input'!E68="","",'Base year activity data input'!E68)</f>
        <v/>
      </c>
      <c r="F65" s="12" t="str">
        <f>IF('Base year activity data input'!F68="","",'Base year activity data input'!F68)</f>
        <v/>
      </c>
      <c r="G65" s="23" t="str">
        <f>IF('Base year activity data input'!G68="","",'Base year activity data input'!G68)</f>
        <v/>
      </c>
      <c r="H65" s="13" t="str">
        <f>IF('Base year activity data input'!H68="","",'Base year activity data input'!H68)</f>
        <v/>
      </c>
      <c r="I65" s="66" t="str">
        <f>IF('Base year activity data input'!I68="","",
('Base year activity data input'!V68*'Reference edited'!$B$288)+('Base year activity data input'!AI68*'Reference edited'!$C$288)+('Base year activity data input'!AV68*'Reference edited'!$D$288))</f>
        <v/>
      </c>
      <c r="J65" s="57" t="str">
        <f>IF('Base year activity data input'!J68="","",
('Base year activity data input'!W68*'Reference edited'!$B$288)+('Base year activity data input'!AJ68*'Reference edited'!$C$288)+('Base year activity data input'!AW68*'Reference edited'!$D$288))</f>
        <v/>
      </c>
      <c r="K65" s="57" t="str">
        <f>IF('Base year activity data input'!K68="","",
('Base year activity data input'!X68*'Reference edited'!$B$288)+('Base year activity data input'!AK68*'Reference edited'!$C$288)+('Base year activity data input'!AX68*'Reference edited'!$D$288))</f>
        <v/>
      </c>
      <c r="L65" s="57" t="str">
        <f>IF('Base year activity data input'!L68="","",
('Base year activity data input'!Y68*'Reference edited'!$B$288)+('Base year activity data input'!AL68*'Reference edited'!$C$288)+('Base year activity data input'!AY68*'Reference edited'!$D$288))</f>
        <v/>
      </c>
      <c r="M65" s="57" t="str">
        <f>IF('Base year activity data input'!M68="","",
('Base year activity data input'!Z68*'Reference edited'!$B$288)+('Base year activity data input'!AM68*'Reference edited'!$C$288)+('Base year activity data input'!AZ68*'Reference edited'!$D$288))</f>
        <v/>
      </c>
      <c r="N65" s="57" t="str">
        <f>IF('Base year activity data input'!N68="","",
('Base year activity data input'!AA68*'Reference edited'!$B$288)+('Base year activity data input'!AN68*'Reference edited'!$C$288)+('Base year activity data input'!BA68*'Reference edited'!$D$288))</f>
        <v/>
      </c>
      <c r="O65" s="57" t="str">
        <f>IF('Base year activity data input'!O68="","",
('Base year activity data input'!AB68*'Reference edited'!$B$288)+('Base year activity data input'!AO68*'Reference edited'!$C$288)+('Base year activity data input'!BB68*'Reference edited'!$D$288))</f>
        <v/>
      </c>
      <c r="P65" s="57" t="str">
        <f>IF('Base year activity data input'!P68="","",
('Base year activity data input'!AC68*'Reference edited'!$B$288)+('Base year activity data input'!AP68*'Reference edited'!$C$288)+('Base year activity data input'!BC68*'Reference edited'!$D$288))</f>
        <v/>
      </c>
      <c r="Q65" s="57" t="str">
        <f>IF('Base year activity data input'!Q68="","",
('Base year activity data input'!AD68*'Reference edited'!$B$288)+('Base year activity data input'!AQ68*'Reference edited'!$C$288)+('Base year activity data input'!BD68*'Reference edited'!$D$288))</f>
        <v/>
      </c>
      <c r="R65" s="57" t="str">
        <f>IF('Base year activity data input'!R68="","",
('Base year activity data input'!AE68*'Reference edited'!$B$288)+('Base year activity data input'!AR68*'Reference edited'!$C$288)+('Base year activity data input'!BE68*'Reference edited'!$D$288))</f>
        <v/>
      </c>
      <c r="S65" s="57" t="str">
        <f>IF('Base year activity data input'!S68="","",
('Base year activity data input'!AF68*'Reference edited'!$B$288)+('Base year activity data input'!AS68*'Reference edited'!$C$288)+('Base year activity data input'!BF68*'Reference edited'!$D$288))</f>
        <v/>
      </c>
      <c r="T65" s="67" t="str">
        <f>IF('Base year activity data input'!T68="","",
('Base year activity data input'!AG68*'Reference edited'!$B$288)+('Base year activity data input'!AT68*'Reference edited'!$C$288)+('Base year activity data input'!BG68*'Reference edited'!$D$288))</f>
        <v/>
      </c>
      <c r="U65" s="56">
        <f t="shared" si="0"/>
        <v>0</v>
      </c>
    </row>
    <row r="66" spans="1:21" x14ac:dyDescent="0.3">
      <c r="A66" s="2"/>
      <c r="B66" s="743"/>
      <c r="C66" s="721"/>
      <c r="D66" s="722"/>
      <c r="E66" s="868" t="str">
        <f>IF('Base year activity data input'!E69="","",'Base year activity data input'!E69)</f>
        <v/>
      </c>
      <c r="F66" s="12" t="str">
        <f>IF('Base year activity data input'!F69="","",'Base year activity data input'!F69)</f>
        <v/>
      </c>
      <c r="G66" s="23" t="str">
        <f>IF('Base year activity data input'!G69="","",'Base year activity data input'!G69)</f>
        <v/>
      </c>
      <c r="H66" s="13" t="str">
        <f>IF('Base year activity data input'!H69="","",'Base year activity data input'!H69)</f>
        <v/>
      </c>
      <c r="I66" s="66" t="str">
        <f>IF('Base year activity data input'!I69="","",
('Base year activity data input'!V69*'Reference edited'!$B$288)+('Base year activity data input'!AI69*'Reference edited'!$C$288)+('Base year activity data input'!AV69*'Reference edited'!$D$288))</f>
        <v/>
      </c>
      <c r="J66" s="57" t="str">
        <f>IF('Base year activity data input'!J69="","",
('Base year activity data input'!W69*'Reference edited'!$B$288)+('Base year activity data input'!AJ69*'Reference edited'!$C$288)+('Base year activity data input'!AW69*'Reference edited'!$D$288))</f>
        <v/>
      </c>
      <c r="K66" s="57" t="str">
        <f>IF('Base year activity data input'!K69="","",
('Base year activity data input'!X69*'Reference edited'!$B$288)+('Base year activity data input'!AK69*'Reference edited'!$C$288)+('Base year activity data input'!AX69*'Reference edited'!$D$288))</f>
        <v/>
      </c>
      <c r="L66" s="57" t="str">
        <f>IF('Base year activity data input'!L69="","",
('Base year activity data input'!Y69*'Reference edited'!$B$288)+('Base year activity data input'!AL69*'Reference edited'!$C$288)+('Base year activity data input'!AY69*'Reference edited'!$D$288))</f>
        <v/>
      </c>
      <c r="M66" s="57" t="str">
        <f>IF('Base year activity data input'!M69="","",
('Base year activity data input'!Z69*'Reference edited'!$B$288)+('Base year activity data input'!AM69*'Reference edited'!$C$288)+('Base year activity data input'!AZ69*'Reference edited'!$D$288))</f>
        <v/>
      </c>
      <c r="N66" s="57" t="str">
        <f>IF('Base year activity data input'!N69="","",
('Base year activity data input'!AA69*'Reference edited'!$B$288)+('Base year activity data input'!AN69*'Reference edited'!$C$288)+('Base year activity data input'!BA69*'Reference edited'!$D$288))</f>
        <v/>
      </c>
      <c r="O66" s="57" t="str">
        <f>IF('Base year activity data input'!O69="","",
('Base year activity data input'!AB69*'Reference edited'!$B$288)+('Base year activity data input'!AO69*'Reference edited'!$C$288)+('Base year activity data input'!BB69*'Reference edited'!$D$288))</f>
        <v/>
      </c>
      <c r="P66" s="57" t="str">
        <f>IF('Base year activity data input'!P69="","",
('Base year activity data input'!AC69*'Reference edited'!$B$288)+('Base year activity data input'!AP69*'Reference edited'!$C$288)+('Base year activity data input'!BC69*'Reference edited'!$D$288))</f>
        <v/>
      </c>
      <c r="Q66" s="57" t="str">
        <f>IF('Base year activity data input'!Q69="","",
('Base year activity data input'!AD69*'Reference edited'!$B$288)+('Base year activity data input'!AQ69*'Reference edited'!$C$288)+('Base year activity data input'!BD69*'Reference edited'!$D$288))</f>
        <v/>
      </c>
      <c r="R66" s="57" t="str">
        <f>IF('Base year activity data input'!R69="","",
('Base year activity data input'!AE69*'Reference edited'!$B$288)+('Base year activity data input'!AR69*'Reference edited'!$C$288)+('Base year activity data input'!BE69*'Reference edited'!$D$288))</f>
        <v/>
      </c>
      <c r="S66" s="57" t="str">
        <f>IF('Base year activity data input'!S69="","",
('Base year activity data input'!AF69*'Reference edited'!$B$288)+('Base year activity data input'!AS69*'Reference edited'!$C$288)+('Base year activity data input'!BF69*'Reference edited'!$D$288))</f>
        <v/>
      </c>
      <c r="T66" s="67" t="str">
        <f>IF('Base year activity data input'!T69="","",
('Base year activity data input'!AG69*'Reference edited'!$B$288)+('Base year activity data input'!AT69*'Reference edited'!$C$288)+('Base year activity data input'!BG69*'Reference edited'!$D$288))</f>
        <v/>
      </c>
      <c r="U66" s="56">
        <f t="shared" si="0"/>
        <v>0</v>
      </c>
    </row>
    <row r="67" spans="1:21" x14ac:dyDescent="0.3">
      <c r="A67" s="2"/>
      <c r="B67" s="743"/>
      <c r="C67" s="721"/>
      <c r="D67" s="722"/>
      <c r="E67" s="868" t="str">
        <f>IF('Base year activity data input'!E70="","",'Base year activity data input'!E70)</f>
        <v/>
      </c>
      <c r="F67" s="12" t="str">
        <f>IF('Base year activity data input'!F70="","",'Base year activity data input'!F70)</f>
        <v/>
      </c>
      <c r="G67" s="23" t="str">
        <f>IF('Base year activity data input'!G70="","",'Base year activity data input'!G70)</f>
        <v/>
      </c>
      <c r="H67" s="13" t="str">
        <f>IF('Base year activity data input'!H70="","",'Base year activity data input'!H70)</f>
        <v/>
      </c>
      <c r="I67" s="66" t="str">
        <f>IF('Base year activity data input'!I70="","",
('Base year activity data input'!V70*'Reference edited'!$B$288)+('Base year activity data input'!AI70*'Reference edited'!$C$288)+('Base year activity data input'!AV70*'Reference edited'!$D$288))</f>
        <v/>
      </c>
      <c r="J67" s="57" t="str">
        <f>IF('Base year activity data input'!J70="","",
('Base year activity data input'!W70*'Reference edited'!$B$288)+('Base year activity data input'!AJ70*'Reference edited'!$C$288)+('Base year activity data input'!AW70*'Reference edited'!$D$288))</f>
        <v/>
      </c>
      <c r="K67" s="57" t="str">
        <f>IF('Base year activity data input'!K70="","",
('Base year activity data input'!X70*'Reference edited'!$B$288)+('Base year activity data input'!AK70*'Reference edited'!$C$288)+('Base year activity data input'!AX70*'Reference edited'!$D$288))</f>
        <v/>
      </c>
      <c r="L67" s="57" t="str">
        <f>IF('Base year activity data input'!L70="","",
('Base year activity data input'!Y70*'Reference edited'!$B$288)+('Base year activity data input'!AL70*'Reference edited'!$C$288)+('Base year activity data input'!AY70*'Reference edited'!$D$288))</f>
        <v/>
      </c>
      <c r="M67" s="57" t="str">
        <f>IF('Base year activity data input'!M70="","",
('Base year activity data input'!Z70*'Reference edited'!$B$288)+('Base year activity data input'!AM70*'Reference edited'!$C$288)+('Base year activity data input'!AZ70*'Reference edited'!$D$288))</f>
        <v/>
      </c>
      <c r="N67" s="57" t="str">
        <f>IF('Base year activity data input'!N70="","",
('Base year activity data input'!AA70*'Reference edited'!$B$288)+('Base year activity data input'!AN70*'Reference edited'!$C$288)+('Base year activity data input'!BA70*'Reference edited'!$D$288))</f>
        <v/>
      </c>
      <c r="O67" s="57" t="str">
        <f>IF('Base year activity data input'!O70="","",
('Base year activity data input'!AB70*'Reference edited'!$B$288)+('Base year activity data input'!AO70*'Reference edited'!$C$288)+('Base year activity data input'!BB70*'Reference edited'!$D$288))</f>
        <v/>
      </c>
      <c r="P67" s="57" t="str">
        <f>IF('Base year activity data input'!P70="","",
('Base year activity data input'!AC70*'Reference edited'!$B$288)+('Base year activity data input'!AP70*'Reference edited'!$C$288)+('Base year activity data input'!BC70*'Reference edited'!$D$288))</f>
        <v/>
      </c>
      <c r="Q67" s="57" t="str">
        <f>IF('Base year activity data input'!Q70="","",
('Base year activity data input'!AD70*'Reference edited'!$B$288)+('Base year activity data input'!AQ70*'Reference edited'!$C$288)+('Base year activity data input'!BD70*'Reference edited'!$D$288))</f>
        <v/>
      </c>
      <c r="R67" s="57" t="str">
        <f>IF('Base year activity data input'!R70="","",
('Base year activity data input'!AE70*'Reference edited'!$B$288)+('Base year activity data input'!AR70*'Reference edited'!$C$288)+('Base year activity data input'!BE70*'Reference edited'!$D$288))</f>
        <v/>
      </c>
      <c r="S67" s="57" t="str">
        <f>IF('Base year activity data input'!S70="","",
('Base year activity data input'!AF70*'Reference edited'!$B$288)+('Base year activity data input'!AS70*'Reference edited'!$C$288)+('Base year activity data input'!BF70*'Reference edited'!$D$288))</f>
        <v/>
      </c>
      <c r="T67" s="67" t="str">
        <f>IF('Base year activity data input'!T70="","",
('Base year activity data input'!AG70*'Reference edited'!$B$288)+('Base year activity data input'!AT70*'Reference edited'!$C$288)+('Base year activity data input'!BG70*'Reference edited'!$D$288))</f>
        <v/>
      </c>
      <c r="U67" s="56">
        <f t="shared" si="0"/>
        <v>0</v>
      </c>
    </row>
    <row r="68" spans="1:21" x14ac:dyDescent="0.3">
      <c r="A68" s="2"/>
      <c r="B68" s="743"/>
      <c r="C68" s="721"/>
      <c r="D68" s="722"/>
      <c r="E68" s="11" t="str">
        <f>IF('Base year activity data input'!E71="","",'Base year activity data input'!E71)</f>
        <v/>
      </c>
      <c r="F68" s="12" t="str">
        <f>IF('Base year activity data input'!F71="","",'Base year activity data input'!F71)</f>
        <v/>
      </c>
      <c r="G68" s="23" t="str">
        <f>IF('Base year activity data input'!G71="","",'Base year activity data input'!G71)</f>
        <v/>
      </c>
      <c r="H68" s="13" t="str">
        <f>IF('Base year activity data input'!H71="","",'Base year activity data input'!H71)</f>
        <v/>
      </c>
      <c r="I68" s="66" t="str">
        <f>IF('Base year activity data input'!I71="","",
('Base year activity data input'!V71*'Reference edited'!$B$288)+('Base year activity data input'!AI71*'Reference edited'!$C$288)+('Base year activity data input'!AV71*'Reference edited'!$D$288))</f>
        <v/>
      </c>
      <c r="J68" s="57" t="str">
        <f>IF('Base year activity data input'!J71="","",
('Base year activity data input'!W71*'Reference edited'!$B$288)+('Base year activity data input'!AJ71*'Reference edited'!$C$288)+('Base year activity data input'!AW71*'Reference edited'!$D$288))</f>
        <v/>
      </c>
      <c r="K68" s="57" t="str">
        <f>IF('Base year activity data input'!K71="","",
('Base year activity data input'!X71*'Reference edited'!$B$288)+('Base year activity data input'!AK71*'Reference edited'!$C$288)+('Base year activity data input'!AX71*'Reference edited'!$D$288))</f>
        <v/>
      </c>
      <c r="L68" s="57" t="str">
        <f>IF('Base year activity data input'!L71="","",
('Base year activity data input'!Y71*'Reference edited'!$B$288)+('Base year activity data input'!AL71*'Reference edited'!$C$288)+('Base year activity data input'!AY71*'Reference edited'!$D$288))</f>
        <v/>
      </c>
      <c r="M68" s="57" t="str">
        <f>IF('Base year activity data input'!M71="","",
('Base year activity data input'!Z71*'Reference edited'!$B$288)+('Base year activity data input'!AM71*'Reference edited'!$C$288)+('Base year activity data input'!AZ71*'Reference edited'!$D$288))</f>
        <v/>
      </c>
      <c r="N68" s="57" t="str">
        <f>IF('Base year activity data input'!N71="","",
('Base year activity data input'!AA71*'Reference edited'!$B$288)+('Base year activity data input'!AN71*'Reference edited'!$C$288)+('Base year activity data input'!BA71*'Reference edited'!$D$288))</f>
        <v/>
      </c>
      <c r="O68" s="57" t="str">
        <f>IF('Base year activity data input'!O71="","",
('Base year activity data input'!AB71*'Reference edited'!$B$288)+('Base year activity data input'!AO71*'Reference edited'!$C$288)+('Base year activity data input'!BB71*'Reference edited'!$D$288))</f>
        <v/>
      </c>
      <c r="P68" s="57" t="str">
        <f>IF('Base year activity data input'!P71="","",
('Base year activity data input'!AC71*'Reference edited'!$B$288)+('Base year activity data input'!AP71*'Reference edited'!$C$288)+('Base year activity data input'!BC71*'Reference edited'!$D$288))</f>
        <v/>
      </c>
      <c r="Q68" s="57" t="str">
        <f>IF('Base year activity data input'!Q71="","",
('Base year activity data input'!AD71*'Reference edited'!$B$288)+('Base year activity data input'!AQ71*'Reference edited'!$C$288)+('Base year activity data input'!BD71*'Reference edited'!$D$288))</f>
        <v/>
      </c>
      <c r="R68" s="57" t="str">
        <f>IF('Base year activity data input'!R71="","",
('Base year activity data input'!AE71*'Reference edited'!$B$288)+('Base year activity data input'!AR71*'Reference edited'!$C$288)+('Base year activity data input'!BE71*'Reference edited'!$D$288))</f>
        <v/>
      </c>
      <c r="S68" s="57" t="str">
        <f>IF('Base year activity data input'!S71="","",
('Base year activity data input'!AF71*'Reference edited'!$B$288)+('Base year activity data input'!AS71*'Reference edited'!$C$288)+('Base year activity data input'!BF71*'Reference edited'!$D$288))</f>
        <v/>
      </c>
      <c r="T68" s="67" t="str">
        <f>IF('Base year activity data input'!T71="","",
('Base year activity data input'!AG71*'Reference edited'!$B$288)+('Base year activity data input'!AT71*'Reference edited'!$C$288)+('Base year activity data input'!BG71*'Reference edited'!$D$288))</f>
        <v/>
      </c>
      <c r="U68" s="56">
        <f t="shared" si="0"/>
        <v>0</v>
      </c>
    </row>
    <row r="69" spans="1:21" x14ac:dyDescent="0.3">
      <c r="A69" s="2"/>
      <c r="B69" s="743"/>
      <c r="C69" s="721"/>
      <c r="D69" s="722"/>
      <c r="E69" s="14" t="str">
        <f>IF('Base year activity data input'!E72="","",'Base year activity data input'!E72)</f>
        <v/>
      </c>
      <c r="F69" s="15" t="str">
        <f>IF('Base year activity data input'!F72="","",'Base year activity data input'!F72)</f>
        <v/>
      </c>
      <c r="G69" s="24" t="str">
        <f>IF('Base year activity data input'!G72="","",'Base year activity data input'!G72)</f>
        <v/>
      </c>
      <c r="H69" s="16" t="str">
        <f>IF('Base year activity data input'!H72="","",'Base year activity data input'!H72)</f>
        <v/>
      </c>
      <c r="I69" s="66" t="str">
        <f>IF('Base year activity data input'!I72="","",
('Base year activity data input'!V72*'Reference edited'!$B$288)+('Base year activity data input'!AI72*'Reference edited'!$C$288)+('Base year activity data input'!AV72*'Reference edited'!$D$288))</f>
        <v/>
      </c>
      <c r="J69" s="57" t="str">
        <f>IF('Base year activity data input'!J72="","",
('Base year activity data input'!W72*'Reference edited'!$B$288)+('Base year activity data input'!AJ72*'Reference edited'!$C$288)+('Base year activity data input'!AW72*'Reference edited'!$D$288))</f>
        <v/>
      </c>
      <c r="K69" s="57" t="str">
        <f>IF('Base year activity data input'!K72="","",
('Base year activity data input'!X72*'Reference edited'!$B$288)+('Base year activity data input'!AK72*'Reference edited'!$C$288)+('Base year activity data input'!AX72*'Reference edited'!$D$288))</f>
        <v/>
      </c>
      <c r="L69" s="57" t="str">
        <f>IF('Base year activity data input'!L72="","",
('Base year activity data input'!Y72*'Reference edited'!$B$288)+('Base year activity data input'!AL72*'Reference edited'!$C$288)+('Base year activity data input'!AY72*'Reference edited'!$D$288))</f>
        <v/>
      </c>
      <c r="M69" s="57" t="str">
        <f>IF('Base year activity data input'!M72="","",
('Base year activity data input'!Z72*'Reference edited'!$B$288)+('Base year activity data input'!AM72*'Reference edited'!$C$288)+('Base year activity data input'!AZ72*'Reference edited'!$D$288))</f>
        <v/>
      </c>
      <c r="N69" s="57" t="str">
        <f>IF('Base year activity data input'!N72="","",
('Base year activity data input'!AA72*'Reference edited'!$B$288)+('Base year activity data input'!AN72*'Reference edited'!$C$288)+('Base year activity data input'!BA72*'Reference edited'!$D$288))</f>
        <v/>
      </c>
      <c r="O69" s="57" t="str">
        <f>IF('Base year activity data input'!O72="","",
('Base year activity data input'!AB72*'Reference edited'!$B$288)+('Base year activity data input'!AO72*'Reference edited'!$C$288)+('Base year activity data input'!BB72*'Reference edited'!$D$288))</f>
        <v/>
      </c>
      <c r="P69" s="57" t="str">
        <f>IF('Base year activity data input'!P72="","",
('Base year activity data input'!AC72*'Reference edited'!$B$288)+('Base year activity data input'!AP72*'Reference edited'!$C$288)+('Base year activity data input'!BC72*'Reference edited'!$D$288))</f>
        <v/>
      </c>
      <c r="Q69" s="57" t="str">
        <f>IF('Base year activity data input'!Q72="","",
('Base year activity data input'!AD72*'Reference edited'!$B$288)+('Base year activity data input'!AQ72*'Reference edited'!$C$288)+('Base year activity data input'!BD72*'Reference edited'!$D$288))</f>
        <v/>
      </c>
      <c r="R69" s="57" t="str">
        <f>IF('Base year activity data input'!R72="","",
('Base year activity data input'!AE72*'Reference edited'!$B$288)+('Base year activity data input'!AR72*'Reference edited'!$C$288)+('Base year activity data input'!BE72*'Reference edited'!$D$288))</f>
        <v/>
      </c>
      <c r="S69" s="57" t="str">
        <f>IF('Base year activity data input'!S72="","",
('Base year activity data input'!AF72*'Reference edited'!$B$288)+('Base year activity data input'!AS72*'Reference edited'!$C$288)+('Base year activity data input'!BF72*'Reference edited'!$D$288))</f>
        <v/>
      </c>
      <c r="T69" s="67" t="str">
        <f>IF('Base year activity data input'!T72="","",
('Base year activity data input'!AG72*'Reference edited'!$B$288)+('Base year activity data input'!AT72*'Reference edited'!$C$288)+('Base year activity data input'!BG72*'Reference edited'!$D$288))</f>
        <v/>
      </c>
      <c r="U69" s="56">
        <f t="shared" si="0"/>
        <v>0</v>
      </c>
    </row>
    <row r="70" spans="1:21" x14ac:dyDescent="0.3">
      <c r="A70" s="2"/>
      <c r="B70" s="743"/>
      <c r="C70" s="721"/>
      <c r="D70" s="722"/>
      <c r="E70" s="14" t="str">
        <f>IF('Base year activity data input'!E73="","",'Base year activity data input'!E73)</f>
        <v/>
      </c>
      <c r="F70" s="15" t="str">
        <f>IF('Base year activity data input'!F73="","",'Base year activity data input'!F73)</f>
        <v/>
      </c>
      <c r="G70" s="24" t="str">
        <f>IF('Base year activity data input'!G73="","",'Base year activity data input'!G73)</f>
        <v/>
      </c>
      <c r="H70" s="16" t="str">
        <f>IF('Base year activity data input'!H73="","",'Base year activity data input'!H73)</f>
        <v/>
      </c>
      <c r="I70" s="66" t="str">
        <f>IF('Base year activity data input'!I73="","",
('Base year activity data input'!V73*'Reference edited'!$B$288)+('Base year activity data input'!AI73*'Reference edited'!$C$288)+('Base year activity data input'!AV73*'Reference edited'!$D$288))</f>
        <v/>
      </c>
      <c r="J70" s="57" t="str">
        <f>IF('Base year activity data input'!J73="","",
('Base year activity data input'!W73*'Reference edited'!$B$288)+('Base year activity data input'!AJ73*'Reference edited'!$C$288)+('Base year activity data input'!AW73*'Reference edited'!$D$288))</f>
        <v/>
      </c>
      <c r="K70" s="57" t="str">
        <f>IF('Base year activity data input'!K73="","",
('Base year activity data input'!X73*'Reference edited'!$B$288)+('Base year activity data input'!AK73*'Reference edited'!$C$288)+('Base year activity data input'!AX73*'Reference edited'!$D$288))</f>
        <v/>
      </c>
      <c r="L70" s="57" t="str">
        <f>IF('Base year activity data input'!L73="","",
('Base year activity data input'!Y73*'Reference edited'!$B$288)+('Base year activity data input'!AL73*'Reference edited'!$C$288)+('Base year activity data input'!AY73*'Reference edited'!$D$288))</f>
        <v/>
      </c>
      <c r="M70" s="57" t="str">
        <f>IF('Base year activity data input'!M73="","",
('Base year activity data input'!Z73*'Reference edited'!$B$288)+('Base year activity data input'!AM73*'Reference edited'!$C$288)+('Base year activity data input'!AZ73*'Reference edited'!$D$288))</f>
        <v/>
      </c>
      <c r="N70" s="57" t="str">
        <f>IF('Base year activity data input'!N73="","",
('Base year activity data input'!AA73*'Reference edited'!$B$288)+('Base year activity data input'!AN73*'Reference edited'!$C$288)+('Base year activity data input'!BA73*'Reference edited'!$D$288))</f>
        <v/>
      </c>
      <c r="O70" s="57" t="str">
        <f>IF('Base year activity data input'!O73="","",
('Base year activity data input'!AB73*'Reference edited'!$B$288)+('Base year activity data input'!AO73*'Reference edited'!$C$288)+('Base year activity data input'!BB73*'Reference edited'!$D$288))</f>
        <v/>
      </c>
      <c r="P70" s="57" t="str">
        <f>IF('Base year activity data input'!P73="","",
('Base year activity data input'!AC73*'Reference edited'!$B$288)+('Base year activity data input'!AP73*'Reference edited'!$C$288)+('Base year activity data input'!BC73*'Reference edited'!$D$288))</f>
        <v/>
      </c>
      <c r="Q70" s="57" t="str">
        <f>IF('Base year activity data input'!Q73="","",
('Base year activity data input'!AD73*'Reference edited'!$B$288)+('Base year activity data input'!AQ73*'Reference edited'!$C$288)+('Base year activity data input'!BD73*'Reference edited'!$D$288))</f>
        <v/>
      </c>
      <c r="R70" s="57" t="str">
        <f>IF('Base year activity data input'!R73="","",
('Base year activity data input'!AE73*'Reference edited'!$B$288)+('Base year activity data input'!AR73*'Reference edited'!$C$288)+('Base year activity data input'!BE73*'Reference edited'!$D$288))</f>
        <v/>
      </c>
      <c r="S70" s="57" t="str">
        <f>IF('Base year activity data input'!S73="","",
('Base year activity data input'!AF73*'Reference edited'!$B$288)+('Base year activity data input'!AS73*'Reference edited'!$C$288)+('Base year activity data input'!BF73*'Reference edited'!$D$288))</f>
        <v/>
      </c>
      <c r="T70" s="67" t="str">
        <f>IF('Base year activity data input'!T73="","",
('Base year activity data input'!AG73*'Reference edited'!$B$288)+('Base year activity data input'!AT73*'Reference edited'!$C$288)+('Base year activity data input'!BG73*'Reference edited'!$D$288))</f>
        <v/>
      </c>
      <c r="U70" s="56">
        <f t="shared" si="0"/>
        <v>0</v>
      </c>
    </row>
    <row r="71" spans="1:21" x14ac:dyDescent="0.3">
      <c r="A71" s="2"/>
      <c r="B71" s="743"/>
      <c r="C71" s="721"/>
      <c r="D71" s="722"/>
      <c r="E71" s="14" t="str">
        <f>IF('Base year activity data input'!E74="","",'Base year activity data input'!E74)</f>
        <v/>
      </c>
      <c r="F71" s="15" t="str">
        <f>IF('Base year activity data input'!F74="","",'Base year activity data input'!F74)</f>
        <v/>
      </c>
      <c r="G71" s="24" t="str">
        <f>IF('Base year activity data input'!G74="","",'Base year activity data input'!G74)</f>
        <v/>
      </c>
      <c r="H71" s="16" t="str">
        <f>IF('Base year activity data input'!H74="","",'Base year activity data input'!H74)</f>
        <v/>
      </c>
      <c r="I71" s="66" t="str">
        <f>IF('Base year activity data input'!I74="","",
('Base year activity data input'!V74*'Reference edited'!$B$288)+('Base year activity data input'!AI74*'Reference edited'!$C$288)+('Base year activity data input'!AV74*'Reference edited'!$D$288))</f>
        <v/>
      </c>
      <c r="J71" s="57" t="str">
        <f>IF('Base year activity data input'!J74="","",
('Base year activity data input'!W74*'Reference edited'!$B$288)+('Base year activity data input'!AJ74*'Reference edited'!$C$288)+('Base year activity data input'!AW74*'Reference edited'!$D$288))</f>
        <v/>
      </c>
      <c r="K71" s="57" t="str">
        <f>IF('Base year activity data input'!K74="","",
('Base year activity data input'!X74*'Reference edited'!$B$288)+('Base year activity data input'!AK74*'Reference edited'!$C$288)+('Base year activity data input'!AX74*'Reference edited'!$D$288))</f>
        <v/>
      </c>
      <c r="L71" s="57" t="str">
        <f>IF('Base year activity data input'!L74="","",
('Base year activity data input'!Y74*'Reference edited'!$B$288)+('Base year activity data input'!AL74*'Reference edited'!$C$288)+('Base year activity data input'!AY74*'Reference edited'!$D$288))</f>
        <v/>
      </c>
      <c r="M71" s="57" t="str">
        <f>IF('Base year activity data input'!M74="","",
('Base year activity data input'!Z74*'Reference edited'!$B$288)+('Base year activity data input'!AM74*'Reference edited'!$C$288)+('Base year activity data input'!AZ74*'Reference edited'!$D$288))</f>
        <v/>
      </c>
      <c r="N71" s="57" t="str">
        <f>IF('Base year activity data input'!N74="","",
('Base year activity data input'!AA74*'Reference edited'!$B$288)+('Base year activity data input'!AN74*'Reference edited'!$C$288)+('Base year activity data input'!BA74*'Reference edited'!$D$288))</f>
        <v/>
      </c>
      <c r="O71" s="57" t="str">
        <f>IF('Base year activity data input'!O74="","",
('Base year activity data input'!AB74*'Reference edited'!$B$288)+('Base year activity data input'!AO74*'Reference edited'!$C$288)+('Base year activity data input'!BB74*'Reference edited'!$D$288))</f>
        <v/>
      </c>
      <c r="P71" s="57" t="str">
        <f>IF('Base year activity data input'!P74="","",
('Base year activity data input'!AC74*'Reference edited'!$B$288)+('Base year activity data input'!AP74*'Reference edited'!$C$288)+('Base year activity data input'!BC74*'Reference edited'!$D$288))</f>
        <v/>
      </c>
      <c r="Q71" s="57" t="str">
        <f>IF('Base year activity data input'!Q74="","",
('Base year activity data input'!AD74*'Reference edited'!$B$288)+('Base year activity data input'!AQ74*'Reference edited'!$C$288)+('Base year activity data input'!BD74*'Reference edited'!$D$288))</f>
        <v/>
      </c>
      <c r="R71" s="57" t="str">
        <f>IF('Base year activity data input'!R74="","",
('Base year activity data input'!AE74*'Reference edited'!$B$288)+('Base year activity data input'!AR74*'Reference edited'!$C$288)+('Base year activity data input'!BE74*'Reference edited'!$D$288))</f>
        <v/>
      </c>
      <c r="S71" s="57" t="str">
        <f>IF('Base year activity data input'!S74="","",
('Base year activity data input'!AF74*'Reference edited'!$B$288)+('Base year activity data input'!AS74*'Reference edited'!$C$288)+('Base year activity data input'!BF74*'Reference edited'!$D$288))</f>
        <v/>
      </c>
      <c r="T71" s="67" t="str">
        <f>IF('Base year activity data input'!T74="","",
('Base year activity data input'!AG74*'Reference edited'!$B$288)+('Base year activity data input'!AT74*'Reference edited'!$C$288)+('Base year activity data input'!BG74*'Reference edited'!$D$288))</f>
        <v/>
      </c>
      <c r="U71" s="58">
        <f t="shared" si="0"/>
        <v>0</v>
      </c>
    </row>
    <row r="72" spans="1:21" ht="17.25" thickBot="1" x14ac:dyDescent="0.35">
      <c r="A72" s="2"/>
      <c r="B72" s="744"/>
      <c r="C72" s="723"/>
      <c r="D72" s="724"/>
      <c r="E72" s="34" t="str">
        <f>IF('Base year activity data input'!E75="","",'Base year activity data input'!E75)</f>
        <v/>
      </c>
      <c r="F72" s="35" t="str">
        <f>IF('Base year activity data input'!F75="","",'Base year activity data input'!F75)</f>
        <v/>
      </c>
      <c r="G72" s="36" t="str">
        <f>IF('Base year activity data input'!G75="","",'Base year activity data input'!G75)</f>
        <v/>
      </c>
      <c r="H72" s="33" t="str">
        <f>IF('Base year activity data input'!H75="","",'Base year activity data input'!H75)</f>
        <v/>
      </c>
      <c r="I72" s="73" t="str">
        <f>IF('Base year activity data input'!I75="","",
('Base year activity data input'!V75*'Reference edited'!$B$288)+('Base year activity data input'!AI75*'Reference edited'!$C$288)+('Base year activity data input'!AV75*'Reference edited'!$D$288))</f>
        <v/>
      </c>
      <c r="J72" s="74" t="str">
        <f>IF('Base year activity data input'!J75="","",
('Base year activity data input'!W75*'Reference edited'!$B$288)+('Base year activity data input'!AJ75*'Reference edited'!$C$288)+('Base year activity data input'!AW75*'Reference edited'!$D$288))</f>
        <v/>
      </c>
      <c r="K72" s="74" t="str">
        <f>IF('Base year activity data input'!K75="","",
('Base year activity data input'!X75*'Reference edited'!$B$288)+('Base year activity data input'!AK75*'Reference edited'!$C$288)+('Base year activity data input'!AX75*'Reference edited'!$D$288))</f>
        <v/>
      </c>
      <c r="L72" s="74" t="str">
        <f>IF('Base year activity data input'!L75="","",
('Base year activity data input'!Y75*'Reference edited'!$B$288)+('Base year activity data input'!AL75*'Reference edited'!$C$288)+('Base year activity data input'!AY75*'Reference edited'!$D$288))</f>
        <v/>
      </c>
      <c r="M72" s="74" t="str">
        <f>IF('Base year activity data input'!M75="","",
('Base year activity data input'!Z75*'Reference edited'!$B$288)+('Base year activity data input'!AM75*'Reference edited'!$C$288)+('Base year activity data input'!AZ75*'Reference edited'!$D$288))</f>
        <v/>
      </c>
      <c r="N72" s="74" t="str">
        <f>IF('Base year activity data input'!N75="","",
('Base year activity data input'!AA75*'Reference edited'!$B$288)+('Base year activity data input'!AN75*'Reference edited'!$C$288)+('Base year activity data input'!BA75*'Reference edited'!$D$288))</f>
        <v/>
      </c>
      <c r="O72" s="74" t="str">
        <f>IF('Base year activity data input'!O75="","",
('Base year activity data input'!AB75*'Reference edited'!$B$288)+('Base year activity data input'!AO75*'Reference edited'!$C$288)+('Base year activity data input'!BB75*'Reference edited'!$D$288))</f>
        <v/>
      </c>
      <c r="P72" s="74" t="str">
        <f>IF('Base year activity data input'!P75="","",
('Base year activity data input'!AC75*'Reference edited'!$B$288)+('Base year activity data input'!AP75*'Reference edited'!$C$288)+('Base year activity data input'!BC75*'Reference edited'!$D$288))</f>
        <v/>
      </c>
      <c r="Q72" s="74" t="str">
        <f>IF('Base year activity data input'!Q75="","",
('Base year activity data input'!AD75*'Reference edited'!$B$288)+('Base year activity data input'!AQ75*'Reference edited'!$C$288)+('Base year activity data input'!BD75*'Reference edited'!$D$288))</f>
        <v/>
      </c>
      <c r="R72" s="74" t="str">
        <f>IF('Base year activity data input'!R75="","",
('Base year activity data input'!AE75*'Reference edited'!$B$288)+('Base year activity data input'!AR75*'Reference edited'!$C$288)+('Base year activity data input'!BE75*'Reference edited'!$D$288))</f>
        <v/>
      </c>
      <c r="S72" s="74" t="str">
        <f>IF('Base year activity data input'!S75="","",
('Base year activity data input'!AF75*'Reference edited'!$B$288)+('Base year activity data input'!AS75*'Reference edited'!$C$288)+('Base year activity data input'!BF75*'Reference edited'!$D$288))</f>
        <v/>
      </c>
      <c r="T72" s="75" t="str">
        <f>IF('Base year activity data input'!T75="","",
('Base year activity data input'!AG75*'Reference edited'!$B$288)+('Base year activity data input'!AT75*'Reference edited'!$C$288)+('Base year activity data input'!BG75*'Reference edited'!$D$288))</f>
        <v/>
      </c>
      <c r="U72" s="76">
        <f t="shared" si="0"/>
        <v>0</v>
      </c>
    </row>
  </sheetData>
  <sheetProtection algorithmName="SHA-512" hashValue="EpZ18De5dIOKO5oQHORkymEDdGrCwwNG5E0XgTitSUR6hES8IgOKDjkzKxHmkUo6OVkdU3gnzIcaDLsWIYJWHA==" saltValue="91C0Ni2GYl7as3G9t37p6w==" spinCount="100000" sheet="1" formatCells="0" formatColumns="0" formatRows="0"/>
  <mergeCells count="21">
    <mergeCell ref="B51:B72"/>
    <mergeCell ref="E51:H51"/>
    <mergeCell ref="I51:U51"/>
    <mergeCell ref="B7:B50"/>
    <mergeCell ref="E39:H39"/>
    <mergeCell ref="C51:D62"/>
    <mergeCell ref="C63:D72"/>
    <mergeCell ref="D27:H27"/>
    <mergeCell ref="I27:U27"/>
    <mergeCell ref="C39:D50"/>
    <mergeCell ref="D29:D34"/>
    <mergeCell ref="B2:U2"/>
    <mergeCell ref="E5:H5"/>
    <mergeCell ref="I5:U5"/>
    <mergeCell ref="I39:U39"/>
    <mergeCell ref="D35:D36"/>
    <mergeCell ref="D37:D38"/>
    <mergeCell ref="C7:D16"/>
    <mergeCell ref="C17:D26"/>
    <mergeCell ref="B5:D6"/>
    <mergeCell ref="C27:C38"/>
  </mergeCells>
  <phoneticPr fontId="2" type="noConversion"/>
  <conditionalFormatting sqref="G41:G50">
    <cfRule type="expression" dxfId="0" priority="4">
      <formula>AND($E41&lt;&gt;#REF!,$E41&lt;&gt;#REF!)</formula>
    </cfRule>
  </conditionalFormatting>
  <dataValidations disablePrompts="1" count="1">
    <dataValidation allowBlank="1" prompt="탱크로리에 저장하지 않은 이동식 액체석유가스(LPG)는 프로판으로 간주" sqref="F28" xr:uid="{33B5899E-F30E-4144-8D41-50BCACA2F756}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8076-80D2-4781-8D3F-512A301213BB}">
  <sheetPr>
    <pageSetUpPr fitToPage="1"/>
  </sheetPr>
  <dimension ref="A2:T289"/>
  <sheetViews>
    <sheetView tabSelected="1" topLeftCell="A7" zoomScale="70" zoomScaleNormal="70" workbookViewId="0">
      <selection activeCell="H32" sqref="H32"/>
    </sheetView>
  </sheetViews>
  <sheetFormatPr defaultRowHeight="16.5" x14ac:dyDescent="0.3"/>
  <cols>
    <col min="1" max="1" width="16.375" style="2" customWidth="1"/>
    <col min="2" max="2" width="32.625" style="2" customWidth="1"/>
    <col min="3" max="3" width="8.75" style="2" customWidth="1"/>
    <col min="4" max="4" width="12" style="2" customWidth="1"/>
    <col min="5" max="5" width="16.125" style="2" customWidth="1"/>
    <col min="6" max="6" width="20.625" style="2" customWidth="1"/>
    <col min="7" max="7" width="16.125" style="2" customWidth="1"/>
    <col min="8" max="8" width="21.5" style="2" customWidth="1"/>
    <col min="9" max="9" width="15.875" style="2" customWidth="1"/>
    <col min="10" max="10" width="14.125" style="2" customWidth="1"/>
    <col min="11" max="11" width="29.125" style="2" customWidth="1"/>
    <col min="12" max="12" width="8.625" style="2" customWidth="1"/>
    <col min="13" max="13" width="4.375" style="2" customWidth="1"/>
    <col min="14" max="14" width="14.125" style="2" bestFit="1" customWidth="1"/>
    <col min="15" max="15" width="20.625" style="2" bestFit="1" customWidth="1"/>
    <col min="16" max="16" width="10.625" style="2" bestFit="1" customWidth="1"/>
    <col min="17" max="17" width="9.875" style="2" bestFit="1" customWidth="1"/>
    <col min="18" max="18" width="10.125" style="2" bestFit="1" customWidth="1"/>
    <col min="19" max="19" width="9.375" style="2" bestFit="1" customWidth="1"/>
    <col min="20" max="20" width="5.625" style="2" bestFit="1" customWidth="1"/>
    <col min="21" max="21" width="8.875" style="2" customWidth="1"/>
    <col min="22" max="262" width="8.875" style="2"/>
    <col min="263" max="268" width="16.125" style="2" customWidth="1"/>
    <col min="269" max="518" width="8.875" style="2"/>
    <col min="519" max="524" width="16.125" style="2" customWidth="1"/>
    <col min="525" max="774" width="8.875" style="2"/>
    <col min="775" max="780" width="16.125" style="2" customWidth="1"/>
    <col min="781" max="1030" width="8.875" style="2"/>
    <col min="1031" max="1036" width="16.125" style="2" customWidth="1"/>
    <col min="1037" max="1286" width="8.875" style="2"/>
    <col min="1287" max="1292" width="16.125" style="2" customWidth="1"/>
    <col min="1293" max="1542" width="8.875" style="2"/>
    <col min="1543" max="1548" width="16.125" style="2" customWidth="1"/>
    <col min="1549" max="1798" width="8.875" style="2"/>
    <col min="1799" max="1804" width="16.125" style="2" customWidth="1"/>
    <col min="1805" max="2054" width="8.875" style="2"/>
    <col min="2055" max="2060" width="16.125" style="2" customWidth="1"/>
    <col min="2061" max="2310" width="8.875" style="2"/>
    <col min="2311" max="2316" width="16.125" style="2" customWidth="1"/>
    <col min="2317" max="2566" width="8.875" style="2"/>
    <col min="2567" max="2572" width="16.125" style="2" customWidth="1"/>
    <col min="2573" max="2822" width="8.875" style="2"/>
    <col min="2823" max="2828" width="16.125" style="2" customWidth="1"/>
    <col min="2829" max="3078" width="8.875" style="2"/>
    <col min="3079" max="3084" width="16.125" style="2" customWidth="1"/>
    <col min="3085" max="3334" width="8.875" style="2"/>
    <col min="3335" max="3340" width="16.125" style="2" customWidth="1"/>
    <col min="3341" max="3590" width="8.875" style="2"/>
    <col min="3591" max="3596" width="16.125" style="2" customWidth="1"/>
    <col min="3597" max="3846" width="8.875" style="2"/>
    <col min="3847" max="3852" width="16.125" style="2" customWidth="1"/>
    <col min="3853" max="4102" width="8.875" style="2"/>
    <col min="4103" max="4108" width="16.125" style="2" customWidth="1"/>
    <col min="4109" max="4358" width="8.875" style="2"/>
    <col min="4359" max="4364" width="16.125" style="2" customWidth="1"/>
    <col min="4365" max="4614" width="8.875" style="2"/>
    <col min="4615" max="4620" width="16.125" style="2" customWidth="1"/>
    <col min="4621" max="4870" width="8.875" style="2"/>
    <col min="4871" max="4876" width="16.125" style="2" customWidth="1"/>
    <col min="4877" max="5126" width="8.875" style="2"/>
    <col min="5127" max="5132" width="16.125" style="2" customWidth="1"/>
    <col min="5133" max="5382" width="8.875" style="2"/>
    <col min="5383" max="5388" width="16.125" style="2" customWidth="1"/>
    <col min="5389" max="5638" width="8.875" style="2"/>
    <col min="5639" max="5644" width="16.125" style="2" customWidth="1"/>
    <col min="5645" max="5894" width="8.875" style="2"/>
    <col min="5895" max="5900" width="16.125" style="2" customWidth="1"/>
    <col min="5901" max="6150" width="8.875" style="2"/>
    <col min="6151" max="6156" width="16.125" style="2" customWidth="1"/>
    <col min="6157" max="6406" width="8.875" style="2"/>
    <col min="6407" max="6412" width="16.125" style="2" customWidth="1"/>
    <col min="6413" max="6662" width="8.875" style="2"/>
    <col min="6663" max="6668" width="16.125" style="2" customWidth="1"/>
    <col min="6669" max="6918" width="8.875" style="2"/>
    <col min="6919" max="6924" width="16.125" style="2" customWidth="1"/>
    <col min="6925" max="7174" width="8.875" style="2"/>
    <col min="7175" max="7180" width="16.125" style="2" customWidth="1"/>
    <col min="7181" max="7430" width="8.875" style="2"/>
    <col min="7431" max="7436" width="16.125" style="2" customWidth="1"/>
    <col min="7437" max="7686" width="8.875" style="2"/>
    <col min="7687" max="7692" width="16.125" style="2" customWidth="1"/>
    <col min="7693" max="7942" width="8.875" style="2"/>
    <col min="7943" max="7948" width="16.125" style="2" customWidth="1"/>
    <col min="7949" max="8198" width="8.875" style="2"/>
    <col min="8199" max="8204" width="16.125" style="2" customWidth="1"/>
    <col min="8205" max="8454" width="8.875" style="2"/>
    <col min="8455" max="8460" width="16.125" style="2" customWidth="1"/>
    <col min="8461" max="8710" width="8.875" style="2"/>
    <col min="8711" max="8716" width="16.125" style="2" customWidth="1"/>
    <col min="8717" max="8966" width="8.875" style="2"/>
    <col min="8967" max="8972" width="16.125" style="2" customWidth="1"/>
    <col min="8973" max="9222" width="8.875" style="2"/>
    <col min="9223" max="9228" width="16.125" style="2" customWidth="1"/>
    <col min="9229" max="9478" width="8.875" style="2"/>
    <col min="9479" max="9484" width="16.125" style="2" customWidth="1"/>
    <col min="9485" max="9734" width="8.875" style="2"/>
    <col min="9735" max="9740" width="16.125" style="2" customWidth="1"/>
    <col min="9741" max="9990" width="8.875" style="2"/>
    <col min="9991" max="9996" width="16.125" style="2" customWidth="1"/>
    <col min="9997" max="10246" width="8.875" style="2"/>
    <col min="10247" max="10252" width="16.125" style="2" customWidth="1"/>
    <col min="10253" max="10502" width="8.875" style="2"/>
    <col min="10503" max="10508" width="16.125" style="2" customWidth="1"/>
    <col min="10509" max="10758" width="8.875" style="2"/>
    <col min="10759" max="10764" width="16.125" style="2" customWidth="1"/>
    <col min="10765" max="11014" width="8.875" style="2"/>
    <col min="11015" max="11020" width="16.125" style="2" customWidth="1"/>
    <col min="11021" max="11270" width="8.875" style="2"/>
    <col min="11271" max="11276" width="16.125" style="2" customWidth="1"/>
    <col min="11277" max="11526" width="8.875" style="2"/>
    <col min="11527" max="11532" width="16.125" style="2" customWidth="1"/>
    <col min="11533" max="11782" width="8.875" style="2"/>
    <col min="11783" max="11788" width="16.125" style="2" customWidth="1"/>
    <col min="11789" max="12038" width="8.875" style="2"/>
    <col min="12039" max="12044" width="16.125" style="2" customWidth="1"/>
    <col min="12045" max="12294" width="8.875" style="2"/>
    <col min="12295" max="12300" width="16.125" style="2" customWidth="1"/>
    <col min="12301" max="12550" width="8.875" style="2"/>
    <col min="12551" max="12556" width="16.125" style="2" customWidth="1"/>
    <col min="12557" max="12806" width="8.875" style="2"/>
    <col min="12807" max="12812" width="16.125" style="2" customWidth="1"/>
    <col min="12813" max="13062" width="8.875" style="2"/>
    <col min="13063" max="13068" width="16.125" style="2" customWidth="1"/>
    <col min="13069" max="13318" width="8.875" style="2"/>
    <col min="13319" max="13324" width="16.125" style="2" customWidth="1"/>
    <col min="13325" max="13574" width="8.875" style="2"/>
    <col min="13575" max="13580" width="16.125" style="2" customWidth="1"/>
    <col min="13581" max="13830" width="8.875" style="2"/>
    <col min="13831" max="13836" width="16.125" style="2" customWidth="1"/>
    <col min="13837" max="14086" width="8.875" style="2"/>
    <col min="14087" max="14092" width="16.125" style="2" customWidth="1"/>
    <col min="14093" max="14342" width="8.875" style="2"/>
    <col min="14343" max="14348" width="16.125" style="2" customWidth="1"/>
    <col min="14349" max="14598" width="8.875" style="2"/>
    <col min="14599" max="14604" width="16.125" style="2" customWidth="1"/>
    <col min="14605" max="14854" width="8.875" style="2"/>
    <col min="14855" max="14860" width="16.125" style="2" customWidth="1"/>
    <col min="14861" max="15110" width="8.875" style="2"/>
    <col min="15111" max="15116" width="16.125" style="2" customWidth="1"/>
    <col min="15117" max="15366" width="8.875" style="2"/>
    <col min="15367" max="15372" width="16.125" style="2" customWidth="1"/>
    <col min="15373" max="15622" width="8.875" style="2"/>
    <col min="15623" max="15628" width="16.125" style="2" customWidth="1"/>
    <col min="15629" max="15878" width="8.875" style="2"/>
    <col min="15879" max="15884" width="16.125" style="2" customWidth="1"/>
    <col min="15885" max="16134" width="8.875" style="2"/>
    <col min="16135" max="16140" width="16.125" style="2" customWidth="1"/>
    <col min="16141" max="16382" width="8.875" style="2"/>
    <col min="16383" max="16384" width="8.625" style="2" customWidth="1"/>
  </cols>
  <sheetData>
    <row r="2" spans="1:20" s="426" customFormat="1" x14ac:dyDescent="0.3">
      <c r="B2" s="427" t="s">
        <v>282</v>
      </c>
    </row>
    <row r="3" spans="1:20" x14ac:dyDescent="0.3">
      <c r="B3" s="2" t="s">
        <v>153</v>
      </c>
    </row>
    <row r="4" spans="1:20" x14ac:dyDescent="0.3">
      <c r="B4" s="2" t="s">
        <v>152</v>
      </c>
    </row>
    <row r="6" spans="1:20" s="428" customFormat="1" x14ac:dyDescent="0.3">
      <c r="B6" s="427" t="s">
        <v>283</v>
      </c>
    </row>
    <row r="7" spans="1:20" s="429" customFormat="1" x14ac:dyDescent="0.3">
      <c r="B7" s="430"/>
    </row>
    <row r="8" spans="1:20" ht="17.25" thickBot="1" x14ac:dyDescent="0.35">
      <c r="B8" s="431" t="s">
        <v>311</v>
      </c>
      <c r="C8" s="1"/>
    </row>
    <row r="9" spans="1:20" ht="17.100000000000001" customHeight="1" x14ac:dyDescent="0.3">
      <c r="A9" s="853" t="s">
        <v>310</v>
      </c>
      <c r="B9" s="845" t="s">
        <v>309</v>
      </c>
      <c r="C9" s="843" t="s">
        <v>284</v>
      </c>
      <c r="D9" s="843" t="s">
        <v>286</v>
      </c>
      <c r="E9" s="847" t="s">
        <v>308</v>
      </c>
      <c r="F9" s="818" t="s">
        <v>300</v>
      </c>
      <c r="G9" s="820" t="s">
        <v>298</v>
      </c>
      <c r="H9" s="820"/>
      <c r="I9" s="820"/>
      <c r="J9" s="820"/>
      <c r="K9" s="820"/>
      <c r="L9" s="820"/>
      <c r="M9" s="820"/>
      <c r="N9" s="835" t="s">
        <v>299</v>
      </c>
      <c r="O9" s="835"/>
      <c r="P9" s="835"/>
      <c r="Q9" s="835"/>
      <c r="R9" s="835"/>
      <c r="S9" s="835"/>
      <c r="T9" s="836"/>
    </row>
    <row r="10" spans="1:20" ht="17.25" customHeight="1" thickBot="1" x14ac:dyDescent="0.35">
      <c r="A10" s="854"/>
      <c r="B10" s="846"/>
      <c r="C10" s="844"/>
      <c r="D10" s="844"/>
      <c r="E10" s="848"/>
      <c r="F10" s="819"/>
      <c r="G10" s="432" t="s">
        <v>301</v>
      </c>
      <c r="H10" s="433" t="s">
        <v>302</v>
      </c>
      <c r="I10" s="433" t="s">
        <v>303</v>
      </c>
      <c r="J10" s="433" t="s">
        <v>304</v>
      </c>
      <c r="K10" s="433" t="s">
        <v>305</v>
      </c>
      <c r="L10" s="433" t="s">
        <v>306</v>
      </c>
      <c r="M10" s="434" t="s">
        <v>307</v>
      </c>
      <c r="N10" s="432" t="s">
        <v>301</v>
      </c>
      <c r="O10" s="433" t="s">
        <v>302</v>
      </c>
      <c r="P10" s="433" t="s">
        <v>303</v>
      </c>
      <c r="Q10" s="433" t="s">
        <v>304</v>
      </c>
      <c r="R10" s="433" t="s">
        <v>305</v>
      </c>
      <c r="S10" s="433" t="s">
        <v>306</v>
      </c>
      <c r="T10" s="434" t="s">
        <v>307</v>
      </c>
    </row>
    <row r="11" spans="1:20" ht="17.25" thickTop="1" x14ac:dyDescent="0.3">
      <c r="A11" s="855" t="s">
        <v>545</v>
      </c>
      <c r="B11" s="435" t="s">
        <v>596</v>
      </c>
      <c r="C11" s="436" t="s">
        <v>94</v>
      </c>
      <c r="D11" s="437" t="s">
        <v>53</v>
      </c>
      <c r="E11" s="438">
        <v>42.3</v>
      </c>
      <c r="F11" s="439">
        <v>73300</v>
      </c>
      <c r="G11" s="440">
        <v>3</v>
      </c>
      <c r="H11" s="441">
        <v>3</v>
      </c>
      <c r="I11" s="441">
        <v>3</v>
      </c>
      <c r="J11" s="441">
        <v>10</v>
      </c>
      <c r="K11" s="441">
        <v>10</v>
      </c>
      <c r="L11" s="441">
        <v>10</v>
      </c>
      <c r="M11" s="442">
        <v>10</v>
      </c>
      <c r="N11" s="440">
        <v>0.6</v>
      </c>
      <c r="O11" s="441">
        <v>0.6</v>
      </c>
      <c r="P11" s="441">
        <v>0.6</v>
      </c>
      <c r="Q11" s="441">
        <v>0.6</v>
      </c>
      <c r="R11" s="441">
        <v>0.6</v>
      </c>
      <c r="S11" s="441">
        <v>0.6</v>
      </c>
      <c r="T11" s="443">
        <v>0.6</v>
      </c>
    </row>
    <row r="12" spans="1:20" x14ac:dyDescent="0.3">
      <c r="A12" s="856"/>
      <c r="B12" s="444" t="s">
        <v>290</v>
      </c>
      <c r="C12" s="445" t="s">
        <v>94</v>
      </c>
      <c r="D12" s="437" t="s">
        <v>53</v>
      </c>
      <c r="E12" s="446">
        <v>27.5</v>
      </c>
      <c r="F12" s="447">
        <v>77000</v>
      </c>
      <c r="G12" s="440">
        <v>3</v>
      </c>
      <c r="H12" s="441">
        <v>3</v>
      </c>
      <c r="I12" s="441">
        <v>3</v>
      </c>
      <c r="J12" s="441">
        <v>10</v>
      </c>
      <c r="K12" s="441">
        <v>10</v>
      </c>
      <c r="L12" s="441">
        <v>10</v>
      </c>
      <c r="M12" s="442">
        <v>10</v>
      </c>
      <c r="N12" s="440">
        <v>0.6</v>
      </c>
      <c r="O12" s="441">
        <v>0.6</v>
      </c>
      <c r="P12" s="441">
        <v>0.6</v>
      </c>
      <c r="Q12" s="441">
        <v>0.6</v>
      </c>
      <c r="R12" s="441">
        <v>0.6</v>
      </c>
      <c r="S12" s="441">
        <v>0.6</v>
      </c>
      <c r="T12" s="443">
        <v>0.6</v>
      </c>
    </row>
    <row r="13" spans="1:20" x14ac:dyDescent="0.3">
      <c r="A13" s="856"/>
      <c r="B13" s="444" t="s">
        <v>597</v>
      </c>
      <c r="C13" s="445" t="s">
        <v>94</v>
      </c>
      <c r="D13" s="437" t="s">
        <v>53</v>
      </c>
      <c r="E13" s="446">
        <v>44.2</v>
      </c>
      <c r="F13" s="447">
        <v>64200</v>
      </c>
      <c r="G13" s="440">
        <v>3</v>
      </c>
      <c r="H13" s="441">
        <v>3</v>
      </c>
      <c r="I13" s="441">
        <v>3</v>
      </c>
      <c r="J13" s="441">
        <v>10</v>
      </c>
      <c r="K13" s="441">
        <v>10</v>
      </c>
      <c r="L13" s="441">
        <v>10</v>
      </c>
      <c r="M13" s="442">
        <v>10</v>
      </c>
      <c r="N13" s="440">
        <v>0.6</v>
      </c>
      <c r="O13" s="441">
        <v>0.6</v>
      </c>
      <c r="P13" s="441">
        <v>0.6</v>
      </c>
      <c r="Q13" s="441">
        <v>0.6</v>
      </c>
      <c r="R13" s="441">
        <v>0.6</v>
      </c>
      <c r="S13" s="441">
        <v>0.6</v>
      </c>
      <c r="T13" s="443">
        <v>0.6</v>
      </c>
    </row>
    <row r="14" spans="1:20" x14ac:dyDescent="0.3">
      <c r="A14" s="856"/>
      <c r="B14" s="444" t="s">
        <v>598</v>
      </c>
      <c r="C14" s="445" t="s">
        <v>94</v>
      </c>
      <c r="D14" s="437" t="s">
        <v>53</v>
      </c>
      <c r="E14" s="446">
        <v>44.3</v>
      </c>
      <c r="F14" s="447">
        <v>69300</v>
      </c>
      <c r="G14" s="440">
        <v>3</v>
      </c>
      <c r="H14" s="441">
        <v>3</v>
      </c>
      <c r="I14" s="441">
        <v>3</v>
      </c>
      <c r="J14" s="441">
        <v>10</v>
      </c>
      <c r="K14" s="441">
        <v>10</v>
      </c>
      <c r="L14" s="441">
        <v>10</v>
      </c>
      <c r="M14" s="442">
        <v>10</v>
      </c>
      <c r="N14" s="440">
        <v>0.6</v>
      </c>
      <c r="O14" s="441">
        <v>0.6</v>
      </c>
      <c r="P14" s="441">
        <v>0.6</v>
      </c>
      <c r="Q14" s="441">
        <v>0.6</v>
      </c>
      <c r="R14" s="441">
        <v>0.6</v>
      </c>
      <c r="S14" s="441">
        <v>0.6</v>
      </c>
      <c r="T14" s="443">
        <v>0.6</v>
      </c>
    </row>
    <row r="15" spans="1:20" x14ac:dyDescent="0.3">
      <c r="A15" s="856"/>
      <c r="B15" s="444" t="s">
        <v>599</v>
      </c>
      <c r="C15" s="445" t="s">
        <v>94</v>
      </c>
      <c r="D15" s="437" t="s">
        <v>53</v>
      </c>
      <c r="E15" s="446">
        <v>44.3</v>
      </c>
      <c r="F15" s="447">
        <v>70000</v>
      </c>
      <c r="G15" s="440">
        <v>3</v>
      </c>
      <c r="H15" s="441">
        <v>3</v>
      </c>
      <c r="I15" s="441">
        <v>3</v>
      </c>
      <c r="J15" s="441">
        <v>10</v>
      </c>
      <c r="K15" s="441">
        <v>10</v>
      </c>
      <c r="L15" s="441">
        <v>10</v>
      </c>
      <c r="M15" s="442">
        <v>10</v>
      </c>
      <c r="N15" s="440">
        <v>0.6</v>
      </c>
      <c r="O15" s="441">
        <v>0.6</v>
      </c>
      <c r="P15" s="441">
        <v>0.6</v>
      </c>
      <c r="Q15" s="441">
        <v>0.6</v>
      </c>
      <c r="R15" s="441">
        <v>0.6</v>
      </c>
      <c r="S15" s="441">
        <v>0.6</v>
      </c>
      <c r="T15" s="443">
        <v>0.6</v>
      </c>
    </row>
    <row r="16" spans="1:20" x14ac:dyDescent="0.3">
      <c r="A16" s="856"/>
      <c r="B16" s="444" t="s">
        <v>600</v>
      </c>
      <c r="C16" s="445" t="s">
        <v>94</v>
      </c>
      <c r="D16" s="437" t="s">
        <v>53</v>
      </c>
      <c r="E16" s="446">
        <v>44.3</v>
      </c>
      <c r="F16" s="447">
        <v>70000</v>
      </c>
      <c r="G16" s="440">
        <v>3</v>
      </c>
      <c r="H16" s="441">
        <v>3</v>
      </c>
      <c r="I16" s="441">
        <v>3</v>
      </c>
      <c r="J16" s="441">
        <v>10</v>
      </c>
      <c r="K16" s="441">
        <v>10</v>
      </c>
      <c r="L16" s="441">
        <v>10</v>
      </c>
      <c r="M16" s="442">
        <v>10</v>
      </c>
      <c r="N16" s="440">
        <v>0.6</v>
      </c>
      <c r="O16" s="441">
        <v>0.6</v>
      </c>
      <c r="P16" s="441">
        <v>0.6</v>
      </c>
      <c r="Q16" s="441">
        <v>0.6</v>
      </c>
      <c r="R16" s="441">
        <v>0.6</v>
      </c>
      <c r="S16" s="441">
        <v>0.6</v>
      </c>
      <c r="T16" s="443">
        <v>0.6</v>
      </c>
    </row>
    <row r="17" spans="1:20" x14ac:dyDescent="0.3">
      <c r="A17" s="856"/>
      <c r="B17" s="444" t="s">
        <v>601</v>
      </c>
      <c r="C17" s="445" t="s">
        <v>94</v>
      </c>
      <c r="D17" s="437" t="s">
        <v>53</v>
      </c>
      <c r="E17" s="446">
        <v>44.1</v>
      </c>
      <c r="F17" s="447">
        <v>71500</v>
      </c>
      <c r="G17" s="440">
        <v>3</v>
      </c>
      <c r="H17" s="441">
        <v>3</v>
      </c>
      <c r="I17" s="441">
        <v>3</v>
      </c>
      <c r="J17" s="441">
        <v>10</v>
      </c>
      <c r="K17" s="441">
        <v>10</v>
      </c>
      <c r="L17" s="441">
        <v>10</v>
      </c>
      <c r="M17" s="442">
        <v>10</v>
      </c>
      <c r="N17" s="440">
        <v>0.6</v>
      </c>
      <c r="O17" s="441">
        <v>0.6</v>
      </c>
      <c r="P17" s="441">
        <v>0.6</v>
      </c>
      <c r="Q17" s="441">
        <v>0.6</v>
      </c>
      <c r="R17" s="441">
        <v>0.6</v>
      </c>
      <c r="S17" s="441">
        <v>0.6</v>
      </c>
      <c r="T17" s="443">
        <v>0.6</v>
      </c>
    </row>
    <row r="18" spans="1:20" x14ac:dyDescent="0.3">
      <c r="A18" s="856"/>
      <c r="B18" s="444" t="s">
        <v>602</v>
      </c>
      <c r="C18" s="445" t="s">
        <v>94</v>
      </c>
      <c r="D18" s="437" t="s">
        <v>53</v>
      </c>
      <c r="E18" s="446">
        <v>43.8</v>
      </c>
      <c r="F18" s="447">
        <v>71900</v>
      </c>
      <c r="G18" s="440">
        <v>3</v>
      </c>
      <c r="H18" s="441">
        <v>3</v>
      </c>
      <c r="I18" s="441">
        <v>3</v>
      </c>
      <c r="J18" s="441">
        <v>10</v>
      </c>
      <c r="K18" s="441">
        <v>10</v>
      </c>
      <c r="L18" s="441">
        <v>10</v>
      </c>
      <c r="M18" s="442">
        <v>10</v>
      </c>
      <c r="N18" s="440">
        <v>0.6</v>
      </c>
      <c r="O18" s="441">
        <v>0.6</v>
      </c>
      <c r="P18" s="441">
        <v>0.6</v>
      </c>
      <c r="Q18" s="441">
        <v>0.6</v>
      </c>
      <c r="R18" s="441">
        <v>0.6</v>
      </c>
      <c r="S18" s="441">
        <v>0.6</v>
      </c>
      <c r="T18" s="443">
        <v>0.6</v>
      </c>
    </row>
    <row r="19" spans="1:20" x14ac:dyDescent="0.3">
      <c r="A19" s="856"/>
      <c r="B19" s="444" t="s">
        <v>603</v>
      </c>
      <c r="C19" s="445" t="s">
        <v>94</v>
      </c>
      <c r="D19" s="437" t="s">
        <v>53</v>
      </c>
      <c r="E19" s="446">
        <v>38.1</v>
      </c>
      <c r="F19" s="447">
        <v>73300</v>
      </c>
      <c r="G19" s="440">
        <v>3</v>
      </c>
      <c r="H19" s="441">
        <v>3</v>
      </c>
      <c r="I19" s="441">
        <v>3</v>
      </c>
      <c r="J19" s="441">
        <v>10</v>
      </c>
      <c r="K19" s="441">
        <v>10</v>
      </c>
      <c r="L19" s="441">
        <v>10</v>
      </c>
      <c r="M19" s="442">
        <v>10</v>
      </c>
      <c r="N19" s="440">
        <v>0.6</v>
      </c>
      <c r="O19" s="441">
        <v>0.6</v>
      </c>
      <c r="P19" s="441">
        <v>0.6</v>
      </c>
      <c r="Q19" s="441">
        <v>0.6</v>
      </c>
      <c r="R19" s="441">
        <v>0.6</v>
      </c>
      <c r="S19" s="441">
        <v>0.6</v>
      </c>
      <c r="T19" s="443">
        <v>0.6</v>
      </c>
    </row>
    <row r="20" spans="1:20" x14ac:dyDescent="0.3">
      <c r="A20" s="856"/>
      <c r="B20" s="444" t="s">
        <v>604</v>
      </c>
      <c r="C20" s="445" t="s">
        <v>94</v>
      </c>
      <c r="D20" s="437" t="s">
        <v>53</v>
      </c>
      <c r="E20" s="446">
        <v>43</v>
      </c>
      <c r="F20" s="447">
        <v>74100</v>
      </c>
      <c r="G20" s="440">
        <v>3</v>
      </c>
      <c r="H20" s="441">
        <v>3</v>
      </c>
      <c r="I20" s="441">
        <v>3</v>
      </c>
      <c r="J20" s="441">
        <v>10</v>
      </c>
      <c r="K20" s="441">
        <v>10</v>
      </c>
      <c r="L20" s="441">
        <v>10</v>
      </c>
      <c r="M20" s="442">
        <v>10</v>
      </c>
      <c r="N20" s="440">
        <v>0.6</v>
      </c>
      <c r="O20" s="441">
        <v>0.6</v>
      </c>
      <c r="P20" s="441">
        <v>0.6</v>
      </c>
      <c r="Q20" s="441">
        <v>0.6</v>
      </c>
      <c r="R20" s="441">
        <v>0.6</v>
      </c>
      <c r="S20" s="441">
        <v>0.6</v>
      </c>
      <c r="T20" s="443">
        <v>0.6</v>
      </c>
    </row>
    <row r="21" spans="1:20" x14ac:dyDescent="0.3">
      <c r="A21" s="856"/>
      <c r="B21" s="444" t="s">
        <v>605</v>
      </c>
      <c r="C21" s="445" t="s">
        <v>94</v>
      </c>
      <c r="D21" s="437" t="s">
        <v>53</v>
      </c>
      <c r="E21" s="446">
        <v>40.4</v>
      </c>
      <c r="F21" s="447">
        <v>77400</v>
      </c>
      <c r="G21" s="440">
        <v>3</v>
      </c>
      <c r="H21" s="441">
        <v>3</v>
      </c>
      <c r="I21" s="441">
        <v>3</v>
      </c>
      <c r="J21" s="441">
        <v>10</v>
      </c>
      <c r="K21" s="441">
        <v>10</v>
      </c>
      <c r="L21" s="441">
        <v>10</v>
      </c>
      <c r="M21" s="442">
        <v>10</v>
      </c>
      <c r="N21" s="440">
        <v>0.6</v>
      </c>
      <c r="O21" s="441">
        <v>0.6</v>
      </c>
      <c r="P21" s="441">
        <v>0.6</v>
      </c>
      <c r="Q21" s="441">
        <v>0.6</v>
      </c>
      <c r="R21" s="441">
        <v>0.6</v>
      </c>
      <c r="S21" s="441">
        <v>0.6</v>
      </c>
      <c r="T21" s="443">
        <v>0.6</v>
      </c>
    </row>
    <row r="22" spans="1:20" x14ac:dyDescent="0.3">
      <c r="A22" s="856"/>
      <c r="B22" s="444" t="s">
        <v>548</v>
      </c>
      <c r="C22" s="445" t="s">
        <v>94</v>
      </c>
      <c r="D22" s="437" t="s">
        <v>53</v>
      </c>
      <c r="E22" s="446">
        <v>47.3</v>
      </c>
      <c r="F22" s="447">
        <v>63100</v>
      </c>
      <c r="G22" s="448">
        <v>1</v>
      </c>
      <c r="H22" s="449">
        <v>1</v>
      </c>
      <c r="I22" s="449">
        <v>1</v>
      </c>
      <c r="J22" s="449">
        <v>5</v>
      </c>
      <c r="K22" s="449">
        <v>5</v>
      </c>
      <c r="L22" s="449">
        <v>5</v>
      </c>
      <c r="M22" s="450">
        <v>5</v>
      </c>
      <c r="N22" s="448">
        <v>0.1</v>
      </c>
      <c r="O22" s="449">
        <v>0.1</v>
      </c>
      <c r="P22" s="449">
        <v>0.1</v>
      </c>
      <c r="Q22" s="449">
        <v>0.1</v>
      </c>
      <c r="R22" s="449">
        <v>0.1</v>
      </c>
      <c r="S22" s="449">
        <v>0.1</v>
      </c>
      <c r="T22" s="451">
        <v>0.1</v>
      </c>
    </row>
    <row r="23" spans="1:20" x14ac:dyDescent="0.3">
      <c r="A23" s="856"/>
      <c r="B23" s="444" t="s">
        <v>293</v>
      </c>
      <c r="C23" s="445" t="s">
        <v>94</v>
      </c>
      <c r="D23" s="437" t="s">
        <v>53</v>
      </c>
      <c r="E23" s="446">
        <v>46.4</v>
      </c>
      <c r="F23" s="447">
        <v>61600</v>
      </c>
      <c r="G23" s="448">
        <v>1</v>
      </c>
      <c r="H23" s="449">
        <v>1</v>
      </c>
      <c r="I23" s="449">
        <v>1</v>
      </c>
      <c r="J23" s="449">
        <v>5</v>
      </c>
      <c r="K23" s="449">
        <v>5</v>
      </c>
      <c r="L23" s="449">
        <v>5</v>
      </c>
      <c r="M23" s="450">
        <v>5</v>
      </c>
      <c r="N23" s="448">
        <v>0.1</v>
      </c>
      <c r="O23" s="449">
        <v>0.1</v>
      </c>
      <c r="P23" s="449">
        <v>0.1</v>
      </c>
      <c r="Q23" s="449">
        <v>0.1</v>
      </c>
      <c r="R23" s="449">
        <v>0.1</v>
      </c>
      <c r="S23" s="449">
        <v>0.1</v>
      </c>
      <c r="T23" s="451">
        <v>0.1</v>
      </c>
    </row>
    <row r="24" spans="1:20" x14ac:dyDescent="0.3">
      <c r="A24" s="856"/>
      <c r="B24" s="444" t="s">
        <v>294</v>
      </c>
      <c r="C24" s="445" t="s">
        <v>94</v>
      </c>
      <c r="D24" s="437" t="s">
        <v>53</v>
      </c>
      <c r="E24" s="446">
        <v>44.5</v>
      </c>
      <c r="F24" s="447">
        <v>73300</v>
      </c>
      <c r="G24" s="440">
        <v>3</v>
      </c>
      <c r="H24" s="441">
        <v>3</v>
      </c>
      <c r="I24" s="441">
        <v>3</v>
      </c>
      <c r="J24" s="441">
        <v>10</v>
      </c>
      <c r="K24" s="441">
        <v>10</v>
      </c>
      <c r="L24" s="441">
        <v>10</v>
      </c>
      <c r="M24" s="442">
        <v>10</v>
      </c>
      <c r="N24" s="440">
        <v>0.6</v>
      </c>
      <c r="O24" s="441">
        <v>0.6</v>
      </c>
      <c r="P24" s="441">
        <v>0.6</v>
      </c>
      <c r="Q24" s="441">
        <v>0.6</v>
      </c>
      <c r="R24" s="441">
        <v>0.6</v>
      </c>
      <c r="S24" s="441">
        <v>0.6</v>
      </c>
      <c r="T24" s="443">
        <v>0.6</v>
      </c>
    </row>
    <row r="25" spans="1:20" x14ac:dyDescent="0.3">
      <c r="A25" s="856"/>
      <c r="B25" s="444" t="s">
        <v>608</v>
      </c>
      <c r="C25" s="445" t="s">
        <v>94</v>
      </c>
      <c r="D25" s="437" t="s">
        <v>53</v>
      </c>
      <c r="E25" s="446">
        <v>40.200000000000003</v>
      </c>
      <c r="F25" s="447">
        <v>80700</v>
      </c>
      <c r="G25" s="440">
        <v>3</v>
      </c>
      <c r="H25" s="441">
        <v>3</v>
      </c>
      <c r="I25" s="441">
        <v>3</v>
      </c>
      <c r="J25" s="441">
        <v>10</v>
      </c>
      <c r="K25" s="441">
        <v>10</v>
      </c>
      <c r="L25" s="441">
        <v>10</v>
      </c>
      <c r="M25" s="442">
        <v>10</v>
      </c>
      <c r="N25" s="440">
        <v>0.6</v>
      </c>
      <c r="O25" s="441">
        <v>0.6</v>
      </c>
      <c r="P25" s="441">
        <v>0.6</v>
      </c>
      <c r="Q25" s="441">
        <v>0.6</v>
      </c>
      <c r="R25" s="441">
        <v>0.6</v>
      </c>
      <c r="S25" s="441">
        <v>0.6</v>
      </c>
      <c r="T25" s="443">
        <v>0.6</v>
      </c>
    </row>
    <row r="26" spans="1:20" x14ac:dyDescent="0.3">
      <c r="A26" s="856"/>
      <c r="B26" s="444" t="s">
        <v>546</v>
      </c>
      <c r="C26" s="445" t="s">
        <v>94</v>
      </c>
      <c r="D26" s="437" t="s">
        <v>53</v>
      </c>
      <c r="E26" s="446">
        <v>40.200000000000003</v>
      </c>
      <c r="F26" s="447">
        <v>73300</v>
      </c>
      <c r="G26" s="440">
        <v>3</v>
      </c>
      <c r="H26" s="441">
        <v>3</v>
      </c>
      <c r="I26" s="441">
        <v>3</v>
      </c>
      <c r="J26" s="441">
        <v>10</v>
      </c>
      <c r="K26" s="441">
        <v>10</v>
      </c>
      <c r="L26" s="441">
        <v>10</v>
      </c>
      <c r="M26" s="442">
        <v>10</v>
      </c>
      <c r="N26" s="440">
        <v>0.6</v>
      </c>
      <c r="O26" s="441">
        <v>0.6</v>
      </c>
      <c r="P26" s="441">
        <v>0.6</v>
      </c>
      <c r="Q26" s="441">
        <v>0.6</v>
      </c>
      <c r="R26" s="441">
        <v>0.6</v>
      </c>
      <c r="S26" s="441">
        <v>0.6</v>
      </c>
      <c r="T26" s="443">
        <v>0.6</v>
      </c>
    </row>
    <row r="27" spans="1:20" x14ac:dyDescent="0.3">
      <c r="A27" s="856"/>
      <c r="B27" s="444" t="s">
        <v>393</v>
      </c>
      <c r="C27" s="445" t="s">
        <v>94</v>
      </c>
      <c r="D27" s="437" t="s">
        <v>53</v>
      </c>
      <c r="E27" s="446">
        <v>32.5</v>
      </c>
      <c r="F27" s="447">
        <v>97500</v>
      </c>
      <c r="G27" s="440">
        <v>3</v>
      </c>
      <c r="H27" s="441">
        <v>3</v>
      </c>
      <c r="I27" s="441">
        <v>3</v>
      </c>
      <c r="J27" s="441">
        <v>10</v>
      </c>
      <c r="K27" s="441">
        <v>10</v>
      </c>
      <c r="L27" s="441">
        <v>10</v>
      </c>
      <c r="M27" s="442">
        <v>10</v>
      </c>
      <c r="N27" s="440">
        <v>0.6</v>
      </c>
      <c r="O27" s="441">
        <v>0.6</v>
      </c>
      <c r="P27" s="441">
        <v>0.6</v>
      </c>
      <c r="Q27" s="441">
        <v>0.6</v>
      </c>
      <c r="R27" s="441">
        <v>0.6</v>
      </c>
      <c r="S27" s="441">
        <v>0.6</v>
      </c>
      <c r="T27" s="443">
        <v>0.6</v>
      </c>
    </row>
    <row r="28" spans="1:20" x14ac:dyDescent="0.3">
      <c r="A28" s="856"/>
      <c r="B28" s="444" t="s">
        <v>607</v>
      </c>
      <c r="C28" s="445" t="s">
        <v>94</v>
      </c>
      <c r="D28" s="437" t="s">
        <v>53</v>
      </c>
      <c r="E28" s="446">
        <v>43</v>
      </c>
      <c r="F28" s="447">
        <v>73300</v>
      </c>
      <c r="G28" s="440">
        <v>3</v>
      </c>
      <c r="H28" s="441">
        <v>3</v>
      </c>
      <c r="I28" s="441">
        <v>3</v>
      </c>
      <c r="J28" s="441">
        <v>10</v>
      </c>
      <c r="K28" s="441">
        <v>10</v>
      </c>
      <c r="L28" s="441">
        <v>10</v>
      </c>
      <c r="M28" s="442">
        <v>10</v>
      </c>
      <c r="N28" s="440">
        <v>0.6</v>
      </c>
      <c r="O28" s="441">
        <v>0.6</v>
      </c>
      <c r="P28" s="441">
        <v>0.6</v>
      </c>
      <c r="Q28" s="441">
        <v>0.6</v>
      </c>
      <c r="R28" s="441">
        <v>0.6</v>
      </c>
      <c r="S28" s="441">
        <v>0.6</v>
      </c>
      <c r="T28" s="443">
        <v>0.6</v>
      </c>
    </row>
    <row r="29" spans="1:20" x14ac:dyDescent="0.3">
      <c r="A29" s="856"/>
      <c r="B29" s="444" t="s">
        <v>606</v>
      </c>
      <c r="C29" s="445" t="s">
        <v>94</v>
      </c>
      <c r="D29" s="437" t="s">
        <v>53</v>
      </c>
      <c r="E29" s="446">
        <v>49.5</v>
      </c>
      <c r="F29" s="447">
        <v>57600</v>
      </c>
      <c r="G29" s="448">
        <v>1</v>
      </c>
      <c r="H29" s="449">
        <v>1</v>
      </c>
      <c r="I29" s="449">
        <v>1</v>
      </c>
      <c r="J29" s="449">
        <v>5</v>
      </c>
      <c r="K29" s="449">
        <v>5</v>
      </c>
      <c r="L29" s="449">
        <v>5</v>
      </c>
      <c r="M29" s="450">
        <v>5</v>
      </c>
      <c r="N29" s="448">
        <v>0.1</v>
      </c>
      <c r="O29" s="449">
        <v>0.1</v>
      </c>
      <c r="P29" s="449">
        <v>0.1</v>
      </c>
      <c r="Q29" s="449">
        <v>0.1</v>
      </c>
      <c r="R29" s="449">
        <v>0.1</v>
      </c>
      <c r="S29" s="449">
        <v>0.1</v>
      </c>
      <c r="T29" s="451">
        <v>0.1</v>
      </c>
    </row>
    <row r="30" spans="1:20" x14ac:dyDescent="0.3">
      <c r="A30" s="856"/>
      <c r="B30" s="444" t="s">
        <v>609</v>
      </c>
      <c r="C30" s="445" t="s">
        <v>94</v>
      </c>
      <c r="D30" s="437" t="s">
        <v>53</v>
      </c>
      <c r="E30" s="446">
        <v>40.200000000000003</v>
      </c>
      <c r="F30" s="447">
        <v>73300</v>
      </c>
      <c r="G30" s="440">
        <v>3</v>
      </c>
      <c r="H30" s="441">
        <v>3</v>
      </c>
      <c r="I30" s="441">
        <v>3</v>
      </c>
      <c r="J30" s="441">
        <v>10</v>
      </c>
      <c r="K30" s="441">
        <v>10</v>
      </c>
      <c r="L30" s="441">
        <v>10</v>
      </c>
      <c r="M30" s="442">
        <v>10</v>
      </c>
      <c r="N30" s="440">
        <v>0.6</v>
      </c>
      <c r="O30" s="441">
        <v>0.6</v>
      </c>
      <c r="P30" s="441">
        <v>0.6</v>
      </c>
      <c r="Q30" s="441">
        <v>0.6</v>
      </c>
      <c r="R30" s="441">
        <v>0.6</v>
      </c>
      <c r="S30" s="441">
        <v>0.6</v>
      </c>
      <c r="T30" s="443">
        <v>0.6</v>
      </c>
    </row>
    <row r="31" spans="1:20" x14ac:dyDescent="0.3">
      <c r="A31" s="856"/>
      <c r="B31" s="444" t="s">
        <v>610</v>
      </c>
      <c r="C31" s="445" t="s">
        <v>94</v>
      </c>
      <c r="D31" s="437" t="s">
        <v>53</v>
      </c>
      <c r="E31" s="446">
        <v>40.200000000000003</v>
      </c>
      <c r="F31" s="447">
        <v>73300</v>
      </c>
      <c r="G31" s="440">
        <v>3</v>
      </c>
      <c r="H31" s="441">
        <v>3</v>
      </c>
      <c r="I31" s="441">
        <v>3</v>
      </c>
      <c r="J31" s="441">
        <v>10</v>
      </c>
      <c r="K31" s="441">
        <v>10</v>
      </c>
      <c r="L31" s="441">
        <v>10</v>
      </c>
      <c r="M31" s="442">
        <v>10</v>
      </c>
      <c r="N31" s="440">
        <v>0.6</v>
      </c>
      <c r="O31" s="441">
        <v>0.6</v>
      </c>
      <c r="P31" s="441">
        <v>0.6</v>
      </c>
      <c r="Q31" s="441">
        <v>0.6</v>
      </c>
      <c r="R31" s="441">
        <v>0.6</v>
      </c>
      <c r="S31" s="441">
        <v>0.6</v>
      </c>
      <c r="T31" s="443">
        <v>0.6</v>
      </c>
    </row>
    <row r="32" spans="1:20" x14ac:dyDescent="0.3">
      <c r="A32" s="856"/>
      <c r="B32" s="452" t="s">
        <v>611</v>
      </c>
      <c r="C32" s="453" t="s">
        <v>94</v>
      </c>
      <c r="D32" s="454" t="s">
        <v>53</v>
      </c>
      <c r="E32" s="455">
        <v>40.200000000000003</v>
      </c>
      <c r="F32" s="456">
        <v>73300</v>
      </c>
      <c r="G32" s="457">
        <v>3</v>
      </c>
      <c r="H32" s="458">
        <v>3</v>
      </c>
      <c r="I32" s="458">
        <v>3</v>
      </c>
      <c r="J32" s="458">
        <v>10</v>
      </c>
      <c r="K32" s="458">
        <v>10</v>
      </c>
      <c r="L32" s="458">
        <v>10</v>
      </c>
      <c r="M32" s="459">
        <v>10</v>
      </c>
      <c r="N32" s="457">
        <v>0.6</v>
      </c>
      <c r="O32" s="458">
        <v>0.6</v>
      </c>
      <c r="P32" s="458">
        <v>0.6</v>
      </c>
      <c r="Q32" s="458">
        <v>0.6</v>
      </c>
      <c r="R32" s="458">
        <v>0.6</v>
      </c>
      <c r="S32" s="458">
        <v>0.6</v>
      </c>
      <c r="T32" s="460">
        <v>0.6</v>
      </c>
    </row>
    <row r="33" spans="1:20" x14ac:dyDescent="0.3">
      <c r="A33" s="857" t="s">
        <v>287</v>
      </c>
      <c r="B33" s="461" t="s">
        <v>547</v>
      </c>
      <c r="C33" s="462" t="s">
        <v>94</v>
      </c>
      <c r="D33" s="463" t="s">
        <v>53</v>
      </c>
      <c r="E33" s="464">
        <v>26.7</v>
      </c>
      <c r="F33" s="465">
        <v>98300</v>
      </c>
      <c r="G33" s="466">
        <v>1</v>
      </c>
      <c r="H33" s="467">
        <v>10</v>
      </c>
      <c r="I33" s="467">
        <v>10</v>
      </c>
      <c r="J33" s="467">
        <v>10</v>
      </c>
      <c r="K33" s="467">
        <v>10</v>
      </c>
      <c r="L33" s="467">
        <v>300</v>
      </c>
      <c r="M33" s="468">
        <v>300</v>
      </c>
      <c r="N33" s="466">
        <v>1.5</v>
      </c>
      <c r="O33" s="467">
        <v>1.5</v>
      </c>
      <c r="P33" s="467">
        <v>1.5</v>
      </c>
      <c r="Q33" s="467">
        <v>1.5</v>
      </c>
      <c r="R33" s="467">
        <v>1.5</v>
      </c>
      <c r="S33" s="467">
        <v>1.5</v>
      </c>
      <c r="T33" s="469">
        <v>1.5</v>
      </c>
    </row>
    <row r="34" spans="1:20" x14ac:dyDescent="0.3">
      <c r="A34" s="856"/>
      <c r="B34" s="444" t="s">
        <v>612</v>
      </c>
      <c r="C34" s="445" t="s">
        <v>94</v>
      </c>
      <c r="D34" s="437" t="s">
        <v>53</v>
      </c>
      <c r="E34" s="446">
        <v>28.2</v>
      </c>
      <c r="F34" s="447">
        <v>94600</v>
      </c>
      <c r="G34" s="448">
        <v>1</v>
      </c>
      <c r="H34" s="449">
        <v>10</v>
      </c>
      <c r="I34" s="449">
        <v>10</v>
      </c>
      <c r="J34" s="449">
        <v>10</v>
      </c>
      <c r="K34" s="449">
        <v>10</v>
      </c>
      <c r="L34" s="449">
        <v>300</v>
      </c>
      <c r="M34" s="450">
        <v>300</v>
      </c>
      <c r="N34" s="448">
        <v>1.5</v>
      </c>
      <c r="O34" s="449">
        <v>1.5</v>
      </c>
      <c r="P34" s="449">
        <v>1.5</v>
      </c>
      <c r="Q34" s="449">
        <v>1.5</v>
      </c>
      <c r="R34" s="449">
        <v>1.5</v>
      </c>
      <c r="S34" s="449">
        <v>1.5</v>
      </c>
      <c r="T34" s="451">
        <v>1.5</v>
      </c>
    </row>
    <row r="35" spans="1:20" x14ac:dyDescent="0.3">
      <c r="A35" s="856"/>
      <c r="B35" s="444" t="s">
        <v>613</v>
      </c>
      <c r="C35" s="445" t="s">
        <v>94</v>
      </c>
      <c r="D35" s="437" t="s">
        <v>53</v>
      </c>
      <c r="E35" s="446">
        <v>25.8</v>
      </c>
      <c r="F35" s="447">
        <v>94600</v>
      </c>
      <c r="G35" s="448">
        <v>1</v>
      </c>
      <c r="H35" s="449">
        <v>10</v>
      </c>
      <c r="I35" s="449">
        <v>10</v>
      </c>
      <c r="J35" s="449">
        <v>10</v>
      </c>
      <c r="K35" s="449">
        <v>10</v>
      </c>
      <c r="L35" s="449">
        <v>300</v>
      </c>
      <c r="M35" s="450">
        <v>300</v>
      </c>
      <c r="N35" s="448">
        <v>1.5</v>
      </c>
      <c r="O35" s="449">
        <v>1.5</v>
      </c>
      <c r="P35" s="449">
        <v>1.5</v>
      </c>
      <c r="Q35" s="449">
        <v>1.5</v>
      </c>
      <c r="R35" s="449">
        <v>1.5</v>
      </c>
      <c r="S35" s="449">
        <v>1.5</v>
      </c>
      <c r="T35" s="451">
        <v>1.5</v>
      </c>
    </row>
    <row r="36" spans="1:20" x14ac:dyDescent="0.3">
      <c r="A36" s="856"/>
      <c r="B36" s="444" t="s">
        <v>614</v>
      </c>
      <c r="C36" s="445" t="s">
        <v>94</v>
      </c>
      <c r="D36" s="437" t="s">
        <v>53</v>
      </c>
      <c r="E36" s="446">
        <v>18.899999999999999</v>
      </c>
      <c r="F36" s="447">
        <v>96100</v>
      </c>
      <c r="G36" s="448">
        <v>1</v>
      </c>
      <c r="H36" s="449">
        <v>10</v>
      </c>
      <c r="I36" s="449">
        <v>10</v>
      </c>
      <c r="J36" s="449">
        <v>10</v>
      </c>
      <c r="K36" s="449">
        <v>10</v>
      </c>
      <c r="L36" s="449">
        <v>300</v>
      </c>
      <c r="M36" s="450">
        <v>300</v>
      </c>
      <c r="N36" s="448">
        <v>1.5</v>
      </c>
      <c r="O36" s="449">
        <v>1.5</v>
      </c>
      <c r="P36" s="449">
        <v>1.5</v>
      </c>
      <c r="Q36" s="449">
        <v>1.5</v>
      </c>
      <c r="R36" s="449">
        <v>1.5</v>
      </c>
      <c r="S36" s="449">
        <v>1.5</v>
      </c>
      <c r="T36" s="451">
        <v>1.5</v>
      </c>
    </row>
    <row r="37" spans="1:20" x14ac:dyDescent="0.3">
      <c r="A37" s="856"/>
      <c r="B37" s="444" t="s">
        <v>295</v>
      </c>
      <c r="C37" s="445" t="s">
        <v>94</v>
      </c>
      <c r="D37" s="437" t="s">
        <v>53</v>
      </c>
      <c r="E37" s="446">
        <v>11.9</v>
      </c>
      <c r="F37" s="447">
        <v>101000</v>
      </c>
      <c r="G37" s="448">
        <v>1</v>
      </c>
      <c r="H37" s="449">
        <v>10</v>
      </c>
      <c r="I37" s="449">
        <v>10</v>
      </c>
      <c r="J37" s="449">
        <v>10</v>
      </c>
      <c r="K37" s="449">
        <v>10</v>
      </c>
      <c r="L37" s="449">
        <v>300</v>
      </c>
      <c r="M37" s="450">
        <v>300</v>
      </c>
      <c r="N37" s="448">
        <v>1.5</v>
      </c>
      <c r="O37" s="449">
        <v>1.5</v>
      </c>
      <c r="P37" s="449">
        <v>1.5</v>
      </c>
      <c r="Q37" s="449">
        <v>1.5</v>
      </c>
      <c r="R37" s="449">
        <v>1.5</v>
      </c>
      <c r="S37" s="449">
        <v>1.5</v>
      </c>
      <c r="T37" s="451">
        <v>1.5</v>
      </c>
    </row>
    <row r="38" spans="1:20" x14ac:dyDescent="0.3">
      <c r="A38" s="856"/>
      <c r="B38" s="444" t="s">
        <v>615</v>
      </c>
      <c r="C38" s="445" t="s">
        <v>94</v>
      </c>
      <c r="D38" s="437" t="s">
        <v>53</v>
      </c>
      <c r="E38" s="446">
        <v>8.9</v>
      </c>
      <c r="F38" s="447">
        <v>107000</v>
      </c>
      <c r="G38" s="448">
        <v>1</v>
      </c>
      <c r="H38" s="449">
        <v>10</v>
      </c>
      <c r="I38" s="449">
        <v>10</v>
      </c>
      <c r="J38" s="449">
        <v>10</v>
      </c>
      <c r="K38" s="449">
        <v>10</v>
      </c>
      <c r="L38" s="449">
        <v>300</v>
      </c>
      <c r="M38" s="450">
        <v>300</v>
      </c>
      <c r="N38" s="448">
        <v>1.5</v>
      </c>
      <c r="O38" s="449">
        <v>1.5</v>
      </c>
      <c r="P38" s="449">
        <v>1.5</v>
      </c>
      <c r="Q38" s="449">
        <v>1.5</v>
      </c>
      <c r="R38" s="449">
        <v>1.5</v>
      </c>
      <c r="S38" s="449">
        <v>1.5</v>
      </c>
      <c r="T38" s="451">
        <v>1.5</v>
      </c>
    </row>
    <row r="39" spans="1:20" x14ac:dyDescent="0.3">
      <c r="A39" s="856"/>
      <c r="B39" s="444" t="s">
        <v>616</v>
      </c>
      <c r="C39" s="445" t="s">
        <v>94</v>
      </c>
      <c r="D39" s="437" t="s">
        <v>53</v>
      </c>
      <c r="E39" s="446">
        <v>20.7</v>
      </c>
      <c r="F39" s="447">
        <v>97500</v>
      </c>
      <c r="G39" s="448">
        <v>1</v>
      </c>
      <c r="H39" s="449">
        <v>10</v>
      </c>
      <c r="I39" s="449">
        <v>10</v>
      </c>
      <c r="J39" s="449">
        <v>10</v>
      </c>
      <c r="K39" s="449">
        <v>10</v>
      </c>
      <c r="L39" s="449">
        <v>300</v>
      </c>
      <c r="M39" s="450">
        <v>300</v>
      </c>
      <c r="N39" s="448">
        <v>1.5</v>
      </c>
      <c r="O39" s="449">
        <v>1.5</v>
      </c>
      <c r="P39" s="449">
        <v>1.5</v>
      </c>
      <c r="Q39" s="449">
        <v>1.5</v>
      </c>
      <c r="R39" s="449">
        <v>1.5</v>
      </c>
      <c r="S39" s="449">
        <v>1.5</v>
      </c>
      <c r="T39" s="451">
        <v>1.5</v>
      </c>
    </row>
    <row r="40" spans="1:20" x14ac:dyDescent="0.3">
      <c r="A40" s="856"/>
      <c r="B40" s="444" t="s">
        <v>617</v>
      </c>
      <c r="C40" s="445" t="s">
        <v>94</v>
      </c>
      <c r="D40" s="437" t="s">
        <v>53</v>
      </c>
      <c r="E40" s="446">
        <v>20.7</v>
      </c>
      <c r="F40" s="447">
        <v>97500</v>
      </c>
      <c r="G40" s="448">
        <v>1</v>
      </c>
      <c r="H40" s="449">
        <v>10</v>
      </c>
      <c r="I40" s="449">
        <v>10</v>
      </c>
      <c r="J40" s="449">
        <v>10</v>
      </c>
      <c r="K40" s="449">
        <v>10</v>
      </c>
      <c r="L40" s="449">
        <v>300</v>
      </c>
      <c r="M40" s="450">
        <v>300</v>
      </c>
      <c r="N40" s="448">
        <v>1.5</v>
      </c>
      <c r="O40" s="449">
        <v>1.5</v>
      </c>
      <c r="P40" s="449">
        <v>1.5</v>
      </c>
      <c r="Q40" s="449">
        <v>1.5</v>
      </c>
      <c r="R40" s="449">
        <v>1.5</v>
      </c>
      <c r="S40" s="449">
        <v>1.5</v>
      </c>
      <c r="T40" s="451">
        <v>1.5</v>
      </c>
    </row>
    <row r="41" spans="1:20" x14ac:dyDescent="0.3">
      <c r="A41" s="856"/>
      <c r="B41" s="444" t="s">
        <v>618</v>
      </c>
      <c r="C41" s="445" t="s">
        <v>94</v>
      </c>
      <c r="D41" s="437" t="s">
        <v>53</v>
      </c>
      <c r="E41" s="446">
        <v>28.2</v>
      </c>
      <c r="F41" s="447">
        <v>107000</v>
      </c>
      <c r="G41" s="448">
        <v>1</v>
      </c>
      <c r="H41" s="449">
        <v>10</v>
      </c>
      <c r="I41" s="449">
        <v>10</v>
      </c>
      <c r="J41" s="449">
        <v>10</v>
      </c>
      <c r="K41" s="449">
        <v>10</v>
      </c>
      <c r="L41" s="449">
        <v>300</v>
      </c>
      <c r="M41" s="450">
        <v>300</v>
      </c>
      <c r="N41" s="448">
        <v>1.5</v>
      </c>
      <c r="O41" s="449">
        <v>1.5</v>
      </c>
      <c r="P41" s="449">
        <v>1.5</v>
      </c>
      <c r="Q41" s="449">
        <v>1.5</v>
      </c>
      <c r="R41" s="449">
        <v>1.5</v>
      </c>
      <c r="S41" s="449">
        <v>1.5</v>
      </c>
      <c r="T41" s="451">
        <v>1.5</v>
      </c>
    </row>
    <row r="42" spans="1:20" x14ac:dyDescent="0.3">
      <c r="A42" s="856"/>
      <c r="B42" s="444" t="s">
        <v>619</v>
      </c>
      <c r="C42" s="445" t="s">
        <v>94</v>
      </c>
      <c r="D42" s="437" t="s">
        <v>53</v>
      </c>
      <c r="E42" s="446">
        <v>28.2</v>
      </c>
      <c r="F42" s="447">
        <v>107000</v>
      </c>
      <c r="G42" s="448">
        <v>1</v>
      </c>
      <c r="H42" s="449">
        <v>1</v>
      </c>
      <c r="I42" s="449">
        <v>1</v>
      </c>
      <c r="J42" s="449">
        <v>5</v>
      </c>
      <c r="K42" s="449">
        <v>5</v>
      </c>
      <c r="L42" s="449">
        <v>5</v>
      </c>
      <c r="M42" s="450">
        <v>5</v>
      </c>
      <c r="N42" s="448">
        <v>0.1</v>
      </c>
      <c r="O42" s="449">
        <v>0.1</v>
      </c>
      <c r="P42" s="449">
        <v>0.1</v>
      </c>
      <c r="Q42" s="449">
        <v>0.1</v>
      </c>
      <c r="R42" s="449">
        <v>0.1</v>
      </c>
      <c r="S42" s="449">
        <v>0.1</v>
      </c>
      <c r="T42" s="451">
        <v>0.1</v>
      </c>
    </row>
    <row r="43" spans="1:20" x14ac:dyDescent="0.3">
      <c r="A43" s="856"/>
      <c r="B43" s="452" t="s">
        <v>620</v>
      </c>
      <c r="C43" s="453" t="s">
        <v>94</v>
      </c>
      <c r="D43" s="454" t="s">
        <v>53</v>
      </c>
      <c r="E43" s="455">
        <v>28</v>
      </c>
      <c r="F43" s="456">
        <v>80700</v>
      </c>
      <c r="G43" s="470">
        <v>1</v>
      </c>
      <c r="H43" s="471">
        <v>10</v>
      </c>
      <c r="I43" s="471">
        <v>10</v>
      </c>
      <c r="J43" s="471">
        <v>10</v>
      </c>
      <c r="K43" s="471">
        <v>10</v>
      </c>
      <c r="L43" s="471">
        <v>300</v>
      </c>
      <c r="M43" s="472">
        <v>300</v>
      </c>
      <c r="N43" s="470">
        <v>1.5</v>
      </c>
      <c r="O43" s="471">
        <v>1.5</v>
      </c>
      <c r="P43" s="471">
        <v>1.5</v>
      </c>
      <c r="Q43" s="471">
        <v>1.5</v>
      </c>
      <c r="R43" s="471">
        <v>1.5</v>
      </c>
      <c r="S43" s="471">
        <v>1.5</v>
      </c>
      <c r="T43" s="473">
        <v>1.5</v>
      </c>
    </row>
    <row r="44" spans="1:20" s="474" customFormat="1" x14ac:dyDescent="0.3">
      <c r="A44" s="857" t="s">
        <v>288</v>
      </c>
      <c r="B44" s="461" t="s">
        <v>621</v>
      </c>
      <c r="C44" s="462" t="s">
        <v>94</v>
      </c>
      <c r="D44" s="463" t="s">
        <v>53</v>
      </c>
      <c r="E44" s="464">
        <v>38.700000000000003</v>
      </c>
      <c r="F44" s="465">
        <v>44400</v>
      </c>
      <c r="G44" s="466">
        <v>1</v>
      </c>
      <c r="H44" s="467">
        <v>1</v>
      </c>
      <c r="I44" s="467">
        <v>1</v>
      </c>
      <c r="J44" s="467">
        <v>5</v>
      </c>
      <c r="K44" s="467">
        <v>5</v>
      </c>
      <c r="L44" s="467">
        <v>5</v>
      </c>
      <c r="M44" s="468">
        <v>5</v>
      </c>
      <c r="N44" s="466">
        <v>0.1</v>
      </c>
      <c r="O44" s="467">
        <v>0.1</v>
      </c>
      <c r="P44" s="467">
        <v>0.1</v>
      </c>
      <c r="Q44" s="467">
        <v>0.1</v>
      </c>
      <c r="R44" s="467">
        <v>0.1</v>
      </c>
      <c r="S44" s="467">
        <v>0.1</v>
      </c>
      <c r="T44" s="469">
        <v>0.1</v>
      </c>
    </row>
    <row r="45" spans="1:20" x14ac:dyDescent="0.3">
      <c r="A45" s="856"/>
      <c r="B45" s="444" t="s">
        <v>622</v>
      </c>
      <c r="C45" s="445" t="s">
        <v>94</v>
      </c>
      <c r="D45" s="437" t="s">
        <v>53</v>
      </c>
      <c r="E45" s="446">
        <v>38.700000000000003</v>
      </c>
      <c r="F45" s="447">
        <v>44400</v>
      </c>
      <c r="G45" s="448">
        <v>1</v>
      </c>
      <c r="H45" s="449">
        <v>1</v>
      </c>
      <c r="I45" s="449">
        <v>1</v>
      </c>
      <c r="J45" s="449">
        <v>5</v>
      </c>
      <c r="K45" s="449">
        <v>5</v>
      </c>
      <c r="L45" s="449">
        <v>5</v>
      </c>
      <c r="M45" s="450">
        <v>5</v>
      </c>
      <c r="N45" s="448">
        <v>0.1</v>
      </c>
      <c r="O45" s="449">
        <v>0.1</v>
      </c>
      <c r="P45" s="449">
        <v>0.1</v>
      </c>
      <c r="Q45" s="449">
        <v>0.1</v>
      </c>
      <c r="R45" s="449">
        <v>0.1</v>
      </c>
      <c r="S45" s="449">
        <v>0.1</v>
      </c>
      <c r="T45" s="451">
        <v>0.1</v>
      </c>
    </row>
    <row r="46" spans="1:20" x14ac:dyDescent="0.3">
      <c r="A46" s="856"/>
      <c r="B46" s="444" t="s">
        <v>623</v>
      </c>
      <c r="C46" s="445" t="s">
        <v>94</v>
      </c>
      <c r="D46" s="437" t="s">
        <v>53</v>
      </c>
      <c r="E46" s="446">
        <v>2.4700000000000002</v>
      </c>
      <c r="F46" s="447">
        <v>260000</v>
      </c>
      <c r="G46" s="448">
        <v>1</v>
      </c>
      <c r="H46" s="449">
        <v>1</v>
      </c>
      <c r="I46" s="449">
        <v>1</v>
      </c>
      <c r="J46" s="449">
        <v>5</v>
      </c>
      <c r="K46" s="449">
        <v>5</v>
      </c>
      <c r="L46" s="449">
        <v>5</v>
      </c>
      <c r="M46" s="450">
        <v>5</v>
      </c>
      <c r="N46" s="448">
        <v>0.1</v>
      </c>
      <c r="O46" s="449">
        <v>0.1</v>
      </c>
      <c r="P46" s="449">
        <v>0.1</v>
      </c>
      <c r="Q46" s="449">
        <v>0.1</v>
      </c>
      <c r="R46" s="449">
        <v>0.1</v>
      </c>
      <c r="S46" s="449">
        <v>0.1</v>
      </c>
      <c r="T46" s="451">
        <v>0.1</v>
      </c>
    </row>
    <row r="47" spans="1:20" x14ac:dyDescent="0.3">
      <c r="A47" s="856"/>
      <c r="B47" s="444" t="s">
        <v>291</v>
      </c>
      <c r="C47" s="445" t="s">
        <v>94</v>
      </c>
      <c r="D47" s="437" t="s">
        <v>53</v>
      </c>
      <c r="E47" s="446">
        <v>7.06</v>
      </c>
      <c r="F47" s="447">
        <v>182000</v>
      </c>
      <c r="G47" s="448">
        <v>1</v>
      </c>
      <c r="H47" s="449">
        <v>1</v>
      </c>
      <c r="I47" s="449">
        <v>1</v>
      </c>
      <c r="J47" s="449">
        <v>5</v>
      </c>
      <c r="K47" s="449">
        <v>5</v>
      </c>
      <c r="L47" s="449">
        <v>5</v>
      </c>
      <c r="M47" s="450">
        <v>5</v>
      </c>
      <c r="N47" s="448">
        <v>0.1</v>
      </c>
      <c r="O47" s="449">
        <v>0.1</v>
      </c>
      <c r="P47" s="449">
        <v>0.1</v>
      </c>
      <c r="Q47" s="449">
        <v>0.1</v>
      </c>
      <c r="R47" s="449">
        <v>0.1</v>
      </c>
      <c r="S47" s="449">
        <v>0.1</v>
      </c>
      <c r="T47" s="451">
        <v>0.1</v>
      </c>
    </row>
    <row r="48" spans="1:20" x14ac:dyDescent="0.3">
      <c r="A48" s="856"/>
      <c r="B48" s="452" t="s">
        <v>624</v>
      </c>
      <c r="C48" s="453" t="s">
        <v>94</v>
      </c>
      <c r="D48" s="454" t="s">
        <v>53</v>
      </c>
      <c r="E48" s="455">
        <v>48</v>
      </c>
      <c r="F48" s="456">
        <v>56100</v>
      </c>
      <c r="G48" s="470">
        <v>1</v>
      </c>
      <c r="H48" s="471">
        <v>1</v>
      </c>
      <c r="I48" s="471">
        <v>1</v>
      </c>
      <c r="J48" s="471">
        <v>5</v>
      </c>
      <c r="K48" s="471">
        <v>5</v>
      </c>
      <c r="L48" s="471">
        <v>5</v>
      </c>
      <c r="M48" s="472">
        <v>5</v>
      </c>
      <c r="N48" s="470">
        <v>0.1</v>
      </c>
      <c r="O48" s="471">
        <v>0.1</v>
      </c>
      <c r="P48" s="471">
        <v>0.1</v>
      </c>
      <c r="Q48" s="471">
        <v>0.1</v>
      </c>
      <c r="R48" s="471">
        <v>0.1</v>
      </c>
      <c r="S48" s="471">
        <v>0.1</v>
      </c>
      <c r="T48" s="473">
        <v>0.1</v>
      </c>
    </row>
    <row r="49" spans="1:20" s="474" customFormat="1" x14ac:dyDescent="0.3">
      <c r="A49" s="857" t="s">
        <v>289</v>
      </c>
      <c r="B49" s="461" t="s">
        <v>625</v>
      </c>
      <c r="C49" s="462" t="s">
        <v>94</v>
      </c>
      <c r="D49" s="463" t="s">
        <v>53</v>
      </c>
      <c r="E49" s="464">
        <v>10</v>
      </c>
      <c r="F49" s="465">
        <v>91700</v>
      </c>
      <c r="G49" s="466">
        <v>30</v>
      </c>
      <c r="H49" s="467">
        <v>30</v>
      </c>
      <c r="I49" s="467">
        <v>30</v>
      </c>
      <c r="J49" s="467">
        <v>300</v>
      </c>
      <c r="K49" s="467">
        <v>300</v>
      </c>
      <c r="L49" s="467">
        <v>300</v>
      </c>
      <c r="M49" s="468">
        <v>300</v>
      </c>
      <c r="N49" s="466">
        <v>4</v>
      </c>
      <c r="O49" s="467">
        <v>4</v>
      </c>
      <c r="P49" s="467">
        <v>4</v>
      </c>
      <c r="Q49" s="467">
        <v>4</v>
      </c>
      <c r="R49" s="467">
        <v>4</v>
      </c>
      <c r="S49" s="467">
        <v>4</v>
      </c>
      <c r="T49" s="469">
        <v>4</v>
      </c>
    </row>
    <row r="50" spans="1:20" x14ac:dyDescent="0.3">
      <c r="A50" s="856"/>
      <c r="B50" s="444" t="s">
        <v>626</v>
      </c>
      <c r="C50" s="445" t="s">
        <v>94</v>
      </c>
      <c r="D50" s="437" t="s">
        <v>53</v>
      </c>
      <c r="E50" s="446" t="s">
        <v>56</v>
      </c>
      <c r="F50" s="447">
        <v>143000</v>
      </c>
      <c r="G50" s="448">
        <v>30</v>
      </c>
      <c r="H50" s="449">
        <v>30</v>
      </c>
      <c r="I50" s="449">
        <v>30</v>
      </c>
      <c r="J50" s="449">
        <v>300</v>
      </c>
      <c r="K50" s="449">
        <v>300</v>
      </c>
      <c r="L50" s="449">
        <v>300</v>
      </c>
      <c r="M50" s="450">
        <v>300</v>
      </c>
      <c r="N50" s="448">
        <v>4</v>
      </c>
      <c r="O50" s="449">
        <v>4</v>
      </c>
      <c r="P50" s="449">
        <v>4</v>
      </c>
      <c r="Q50" s="449">
        <v>4</v>
      </c>
      <c r="R50" s="449">
        <v>4</v>
      </c>
      <c r="S50" s="449">
        <v>4</v>
      </c>
      <c r="T50" s="451">
        <v>4</v>
      </c>
    </row>
    <row r="51" spans="1:20" x14ac:dyDescent="0.3">
      <c r="A51" s="856"/>
      <c r="B51" s="444" t="s">
        <v>627</v>
      </c>
      <c r="C51" s="445" t="s">
        <v>94</v>
      </c>
      <c r="D51" s="437" t="s">
        <v>53</v>
      </c>
      <c r="E51" s="446">
        <v>40.200000000000003</v>
      </c>
      <c r="F51" s="447">
        <v>73300</v>
      </c>
      <c r="G51" s="448">
        <v>30</v>
      </c>
      <c r="H51" s="449">
        <v>30</v>
      </c>
      <c r="I51" s="449">
        <v>30</v>
      </c>
      <c r="J51" s="449">
        <v>300</v>
      </c>
      <c r="K51" s="449">
        <v>300</v>
      </c>
      <c r="L51" s="449">
        <v>300</v>
      </c>
      <c r="M51" s="450">
        <v>300</v>
      </c>
      <c r="N51" s="448">
        <v>4</v>
      </c>
      <c r="O51" s="449">
        <v>4</v>
      </c>
      <c r="P51" s="449">
        <v>4</v>
      </c>
      <c r="Q51" s="449">
        <v>4</v>
      </c>
      <c r="R51" s="449">
        <v>4</v>
      </c>
      <c r="S51" s="449">
        <v>4</v>
      </c>
      <c r="T51" s="451">
        <v>4</v>
      </c>
    </row>
    <row r="52" spans="1:20" ht="17.25" thickBot="1" x14ac:dyDescent="0.35">
      <c r="A52" s="858"/>
      <c r="B52" s="475" t="s">
        <v>297</v>
      </c>
      <c r="C52" s="476" t="s">
        <v>94</v>
      </c>
      <c r="D52" s="477" t="s">
        <v>53</v>
      </c>
      <c r="E52" s="478">
        <v>9.76</v>
      </c>
      <c r="F52" s="479">
        <v>106000</v>
      </c>
      <c r="G52" s="480">
        <v>1</v>
      </c>
      <c r="H52" s="481">
        <v>2</v>
      </c>
      <c r="I52" s="481">
        <v>2</v>
      </c>
      <c r="J52" s="481">
        <v>10</v>
      </c>
      <c r="K52" s="481">
        <v>10</v>
      </c>
      <c r="L52" s="481">
        <v>300</v>
      </c>
      <c r="M52" s="482">
        <v>300</v>
      </c>
      <c r="N52" s="480">
        <v>1.5</v>
      </c>
      <c r="O52" s="481">
        <v>1.5</v>
      </c>
      <c r="P52" s="481">
        <v>1.5</v>
      </c>
      <c r="Q52" s="481">
        <v>1.4</v>
      </c>
      <c r="R52" s="481">
        <v>1.4</v>
      </c>
      <c r="S52" s="481">
        <v>1.4</v>
      </c>
      <c r="T52" s="483">
        <v>1.4</v>
      </c>
    </row>
    <row r="53" spans="1:20" x14ac:dyDescent="0.3">
      <c r="B53" s="484" t="s">
        <v>318</v>
      </c>
      <c r="C53" s="485"/>
      <c r="D53" s="486"/>
      <c r="E53" s="486"/>
      <c r="F53" s="486"/>
      <c r="G53" s="487"/>
      <c r="H53" s="485"/>
    </row>
    <row r="55" spans="1:20" ht="17.25" thickBot="1" x14ac:dyDescent="0.35">
      <c r="B55" s="431" t="s">
        <v>469</v>
      </c>
    </row>
    <row r="56" spans="1:20" ht="58.35" customHeight="1" thickBot="1" x14ac:dyDescent="0.35">
      <c r="A56" s="488" t="s">
        <v>310</v>
      </c>
      <c r="B56" s="489" t="s">
        <v>412</v>
      </c>
      <c r="C56" s="489" t="s">
        <v>284</v>
      </c>
      <c r="D56" s="490" t="s">
        <v>413</v>
      </c>
      <c r="E56" s="491" t="s">
        <v>414</v>
      </c>
      <c r="F56" s="492" t="s">
        <v>415</v>
      </c>
      <c r="G56" s="492" t="s">
        <v>270</v>
      </c>
      <c r="H56" s="492" t="s">
        <v>271</v>
      </c>
      <c r="I56" s="492" t="s">
        <v>272</v>
      </c>
      <c r="J56" s="493" t="s">
        <v>145</v>
      </c>
    </row>
    <row r="57" spans="1:20" ht="17.45" customHeight="1" thickTop="1" x14ac:dyDescent="0.3">
      <c r="A57" s="849" t="s">
        <v>345</v>
      </c>
      <c r="B57" s="494" t="s">
        <v>660</v>
      </c>
      <c r="C57" s="495" t="s">
        <v>94</v>
      </c>
      <c r="D57" s="496" t="s">
        <v>147</v>
      </c>
      <c r="E57" s="496">
        <v>25.09</v>
      </c>
      <c r="F57" s="497">
        <f t="shared" ref="F57:F73" si="0">E57*1000/907.2</f>
        <v>27.656525573192237</v>
      </c>
      <c r="G57" s="495">
        <v>103.69</v>
      </c>
      <c r="H57" s="495">
        <v>11</v>
      </c>
      <c r="I57" s="498">
        <v>1.6</v>
      </c>
      <c r="J57" s="821" t="s">
        <v>454</v>
      </c>
    </row>
    <row r="58" spans="1:20" x14ac:dyDescent="0.3">
      <c r="A58" s="850"/>
      <c r="B58" s="499" t="s">
        <v>360</v>
      </c>
      <c r="C58" s="500" t="s">
        <v>94</v>
      </c>
      <c r="D58" s="501" t="s">
        <v>147</v>
      </c>
      <c r="E58" s="501">
        <v>24.93</v>
      </c>
      <c r="F58" s="497">
        <f t="shared" si="0"/>
        <v>27.480158730158728</v>
      </c>
      <c r="G58" s="500">
        <v>93.28</v>
      </c>
      <c r="H58" s="500">
        <v>11</v>
      </c>
      <c r="I58" s="502">
        <v>1.6</v>
      </c>
      <c r="J58" s="821"/>
    </row>
    <row r="59" spans="1:20" x14ac:dyDescent="0.3">
      <c r="A59" s="850"/>
      <c r="B59" s="499" t="s">
        <v>353</v>
      </c>
      <c r="C59" s="500" t="s">
        <v>94</v>
      </c>
      <c r="D59" s="501" t="s">
        <v>147</v>
      </c>
      <c r="E59" s="501">
        <v>17.25</v>
      </c>
      <c r="F59" s="497">
        <f t="shared" si="0"/>
        <v>19.014550264550262</v>
      </c>
      <c r="G59" s="500">
        <v>97.17</v>
      </c>
      <c r="H59" s="500">
        <v>11</v>
      </c>
      <c r="I59" s="502">
        <v>1.6</v>
      </c>
      <c r="J59" s="821"/>
    </row>
    <row r="60" spans="1:20" x14ac:dyDescent="0.3">
      <c r="A60" s="850"/>
      <c r="B60" s="499" t="s">
        <v>354</v>
      </c>
      <c r="C60" s="500" t="s">
        <v>94</v>
      </c>
      <c r="D60" s="501" t="s">
        <v>147</v>
      </c>
      <c r="E60" s="501">
        <v>14.21</v>
      </c>
      <c r="F60" s="497">
        <f t="shared" si="0"/>
        <v>15.663580246913579</v>
      </c>
      <c r="G60" s="500">
        <v>97.72</v>
      </c>
      <c r="H60" s="500">
        <v>11</v>
      </c>
      <c r="I60" s="502">
        <v>1.6</v>
      </c>
      <c r="J60" s="821"/>
    </row>
    <row r="61" spans="1:20" x14ac:dyDescent="0.3">
      <c r="A61" s="850"/>
      <c r="B61" s="499" t="s">
        <v>355</v>
      </c>
      <c r="C61" s="500" t="s">
        <v>94</v>
      </c>
      <c r="D61" s="501" t="s">
        <v>147</v>
      </c>
      <c r="E61" s="501">
        <v>21.39</v>
      </c>
      <c r="F61" s="497">
        <f t="shared" si="0"/>
        <v>23.578042328042326</v>
      </c>
      <c r="G61" s="500">
        <v>94.27</v>
      </c>
      <c r="H61" s="500">
        <v>11</v>
      </c>
      <c r="I61" s="502">
        <v>1.6</v>
      </c>
      <c r="J61" s="821"/>
    </row>
    <row r="62" spans="1:20" x14ac:dyDescent="0.3">
      <c r="A62" s="850"/>
      <c r="B62" s="499" t="s">
        <v>356</v>
      </c>
      <c r="C62" s="500" t="s">
        <v>94</v>
      </c>
      <c r="D62" s="501" t="s">
        <v>147</v>
      </c>
      <c r="E62" s="501">
        <v>19.73</v>
      </c>
      <c r="F62" s="497">
        <f t="shared" si="0"/>
        <v>21.748236331569665</v>
      </c>
      <c r="G62" s="500">
        <v>95.52</v>
      </c>
      <c r="H62" s="500">
        <v>11</v>
      </c>
      <c r="I62" s="502">
        <v>1.6</v>
      </c>
      <c r="J62" s="821"/>
    </row>
    <row r="63" spans="1:20" x14ac:dyDescent="0.3">
      <c r="A63" s="850"/>
      <c r="B63" s="499" t="s">
        <v>357</v>
      </c>
      <c r="C63" s="500" t="s">
        <v>94</v>
      </c>
      <c r="D63" s="501" t="s">
        <v>147</v>
      </c>
      <c r="E63" s="501">
        <v>26.28</v>
      </c>
      <c r="F63" s="497">
        <f t="shared" si="0"/>
        <v>28.968253968253968</v>
      </c>
      <c r="G63" s="500">
        <v>93.9</v>
      </c>
      <c r="H63" s="500">
        <v>11</v>
      </c>
      <c r="I63" s="502">
        <v>1.6</v>
      </c>
      <c r="J63" s="821"/>
    </row>
    <row r="64" spans="1:20" x14ac:dyDescent="0.3">
      <c r="A64" s="850"/>
      <c r="B64" s="499" t="s">
        <v>358</v>
      </c>
      <c r="C64" s="500" t="s">
        <v>94</v>
      </c>
      <c r="D64" s="501" t="s">
        <v>147</v>
      </c>
      <c r="E64" s="501">
        <v>22.35</v>
      </c>
      <c r="F64" s="497">
        <f t="shared" si="0"/>
        <v>24.636243386243386</v>
      </c>
      <c r="G64" s="500">
        <v>94.67</v>
      </c>
      <c r="H64" s="500">
        <v>11</v>
      </c>
      <c r="I64" s="502">
        <v>1.6</v>
      </c>
      <c r="J64" s="821"/>
    </row>
    <row r="65" spans="1:10" x14ac:dyDescent="0.3">
      <c r="A65" s="851"/>
      <c r="B65" s="503" t="s">
        <v>359</v>
      </c>
      <c r="C65" s="504" t="s">
        <v>94</v>
      </c>
      <c r="D65" s="505" t="s">
        <v>147</v>
      </c>
      <c r="E65" s="505">
        <v>24.8</v>
      </c>
      <c r="F65" s="506">
        <f t="shared" si="0"/>
        <v>27.336860670194003</v>
      </c>
      <c r="G65" s="504">
        <v>113.67</v>
      </c>
      <c r="H65" s="504">
        <v>11</v>
      </c>
      <c r="I65" s="507">
        <v>1.6</v>
      </c>
      <c r="J65" s="821"/>
    </row>
    <row r="66" spans="1:10" x14ac:dyDescent="0.3">
      <c r="A66" s="852" t="s">
        <v>343</v>
      </c>
      <c r="B66" s="508" t="s">
        <v>361</v>
      </c>
      <c r="C66" s="509" t="s">
        <v>94</v>
      </c>
      <c r="D66" s="510" t="s">
        <v>147</v>
      </c>
      <c r="E66" s="510">
        <v>9.9499999999999993</v>
      </c>
      <c r="F66" s="511">
        <f t="shared" si="0"/>
        <v>10.967813051146384</v>
      </c>
      <c r="G66" s="509">
        <v>90.7</v>
      </c>
      <c r="H66" s="509">
        <v>32</v>
      </c>
      <c r="I66" s="512">
        <v>4.2</v>
      </c>
      <c r="J66" s="821"/>
    </row>
    <row r="67" spans="1:10" x14ac:dyDescent="0.3">
      <c r="A67" s="850"/>
      <c r="B67" s="499" t="s">
        <v>362</v>
      </c>
      <c r="C67" s="500" t="s">
        <v>94</v>
      </c>
      <c r="D67" s="501" t="s">
        <v>147</v>
      </c>
      <c r="E67" s="501">
        <v>30</v>
      </c>
      <c r="F67" s="497">
        <f t="shared" si="0"/>
        <v>33.06878306878307</v>
      </c>
      <c r="G67" s="500">
        <v>102.41</v>
      </c>
      <c r="H67" s="500">
        <v>32</v>
      </c>
      <c r="I67" s="502">
        <v>4.2</v>
      </c>
      <c r="J67" s="821"/>
    </row>
    <row r="68" spans="1:10" x14ac:dyDescent="0.3">
      <c r="A68" s="850"/>
      <c r="B68" s="499" t="s">
        <v>329</v>
      </c>
      <c r="C68" s="500" t="s">
        <v>94</v>
      </c>
      <c r="D68" s="501" t="s">
        <v>147</v>
      </c>
      <c r="E68" s="501">
        <v>38</v>
      </c>
      <c r="F68" s="497">
        <f t="shared" si="0"/>
        <v>41.88712522045855</v>
      </c>
      <c r="G68" s="500">
        <v>75</v>
      </c>
      <c r="H68" s="500">
        <v>32</v>
      </c>
      <c r="I68" s="502">
        <v>4.2</v>
      </c>
      <c r="J68" s="821"/>
    </row>
    <row r="69" spans="1:10" x14ac:dyDescent="0.3">
      <c r="A69" s="851"/>
      <c r="B69" s="503" t="s">
        <v>363</v>
      </c>
      <c r="C69" s="504" t="s">
        <v>94</v>
      </c>
      <c r="D69" s="505" t="s">
        <v>147</v>
      </c>
      <c r="E69" s="505">
        <v>28</v>
      </c>
      <c r="F69" s="506">
        <f t="shared" si="0"/>
        <v>30.864197530864196</v>
      </c>
      <c r="G69" s="504">
        <v>85.97</v>
      </c>
      <c r="H69" s="504">
        <v>32</v>
      </c>
      <c r="I69" s="507">
        <v>4.2</v>
      </c>
      <c r="J69" s="821"/>
    </row>
    <row r="70" spans="1:10" x14ac:dyDescent="0.3">
      <c r="A70" s="804" t="s">
        <v>344</v>
      </c>
      <c r="B70" s="508" t="s">
        <v>364</v>
      </c>
      <c r="C70" s="509" t="s">
        <v>94</v>
      </c>
      <c r="D70" s="510" t="s">
        <v>147</v>
      </c>
      <c r="E70" s="510">
        <v>8.25</v>
      </c>
      <c r="F70" s="511">
        <f t="shared" si="0"/>
        <v>9.0939153439153433</v>
      </c>
      <c r="G70" s="513"/>
      <c r="H70" s="509">
        <v>32</v>
      </c>
      <c r="I70" s="512">
        <v>4.2</v>
      </c>
      <c r="J70" s="821"/>
    </row>
    <row r="71" spans="1:10" x14ac:dyDescent="0.3">
      <c r="A71" s="805"/>
      <c r="B71" s="499" t="s">
        <v>296</v>
      </c>
      <c r="C71" s="500" t="s">
        <v>94</v>
      </c>
      <c r="D71" s="501" t="s">
        <v>147</v>
      </c>
      <c r="E71" s="501">
        <v>8</v>
      </c>
      <c r="F71" s="497">
        <f t="shared" si="0"/>
        <v>8.8183421516754841</v>
      </c>
      <c r="G71" s="514"/>
      <c r="H71" s="500">
        <v>32</v>
      </c>
      <c r="I71" s="502">
        <v>4.2</v>
      </c>
      <c r="J71" s="821"/>
    </row>
    <row r="72" spans="1:10" x14ac:dyDescent="0.3">
      <c r="A72" s="805"/>
      <c r="B72" s="499" t="s">
        <v>365</v>
      </c>
      <c r="C72" s="500" t="s">
        <v>94</v>
      </c>
      <c r="D72" s="501" t="s">
        <v>147</v>
      </c>
      <c r="E72" s="501">
        <v>10.39</v>
      </c>
      <c r="F72" s="497">
        <f t="shared" si="0"/>
        <v>11.452821869488536</v>
      </c>
      <c r="G72" s="514"/>
      <c r="H72" s="500">
        <v>32</v>
      </c>
      <c r="I72" s="502">
        <v>4.2</v>
      </c>
      <c r="J72" s="821"/>
    </row>
    <row r="73" spans="1:10" ht="17.25" thickBot="1" x14ac:dyDescent="0.35">
      <c r="A73" s="806"/>
      <c r="B73" s="515" t="s">
        <v>366</v>
      </c>
      <c r="C73" s="516" t="s">
        <v>94</v>
      </c>
      <c r="D73" s="517" t="s">
        <v>147</v>
      </c>
      <c r="E73" s="517">
        <v>17.48</v>
      </c>
      <c r="F73" s="497">
        <f t="shared" si="0"/>
        <v>19.268077601410933</v>
      </c>
      <c r="G73" s="518"/>
      <c r="H73" s="516">
        <v>7.2</v>
      </c>
      <c r="I73" s="519">
        <v>3.6</v>
      </c>
      <c r="J73" s="822"/>
    </row>
    <row r="74" spans="1:10" x14ac:dyDescent="0.3">
      <c r="A74" s="520" t="s">
        <v>347</v>
      </c>
      <c r="B74" s="521" t="s">
        <v>346</v>
      </c>
      <c r="C74" s="522" t="s">
        <v>150</v>
      </c>
      <c r="D74" s="523" t="s">
        <v>148</v>
      </c>
      <c r="E74" s="523">
        <v>1.026E-3</v>
      </c>
      <c r="F74" s="524">
        <f t="shared" ref="F74:F80" si="1">E74*35.315</f>
        <v>3.6233189999999998E-2</v>
      </c>
      <c r="G74" s="522">
        <v>53.06</v>
      </c>
      <c r="H74" s="522">
        <v>1</v>
      </c>
      <c r="I74" s="525">
        <v>0.1</v>
      </c>
      <c r="J74" s="823" t="s">
        <v>452</v>
      </c>
    </row>
    <row r="75" spans="1:10" x14ac:dyDescent="0.3">
      <c r="A75" s="807" t="s">
        <v>348</v>
      </c>
      <c r="B75" s="508" t="s">
        <v>367</v>
      </c>
      <c r="C75" s="509" t="s">
        <v>150</v>
      </c>
      <c r="D75" s="510" t="s">
        <v>148</v>
      </c>
      <c r="E75" s="510">
        <v>9.2E-5</v>
      </c>
      <c r="F75" s="526">
        <f t="shared" si="1"/>
        <v>3.2489799999999998E-3</v>
      </c>
      <c r="G75" s="509">
        <v>274.32</v>
      </c>
      <c r="H75" s="509">
        <v>2.2000000000000002E-2</v>
      </c>
      <c r="I75" s="512">
        <v>0.1</v>
      </c>
      <c r="J75" s="821"/>
    </row>
    <row r="76" spans="1:10" x14ac:dyDescent="0.3">
      <c r="A76" s="805"/>
      <c r="B76" s="499" t="s">
        <v>368</v>
      </c>
      <c r="C76" s="500" t="s">
        <v>150</v>
      </c>
      <c r="D76" s="501" t="s">
        <v>148</v>
      </c>
      <c r="E76" s="501">
        <v>5.9900000000000003E-4</v>
      </c>
      <c r="F76" s="526">
        <f t="shared" si="1"/>
        <v>2.1153684999999998E-2</v>
      </c>
      <c r="G76" s="500">
        <v>46.85</v>
      </c>
      <c r="H76" s="500">
        <v>0.48</v>
      </c>
      <c r="I76" s="502">
        <v>0.1</v>
      </c>
      <c r="J76" s="821"/>
    </row>
    <row r="77" spans="1:10" x14ac:dyDescent="0.3">
      <c r="A77" s="805"/>
      <c r="B77" s="499" t="s">
        <v>369</v>
      </c>
      <c r="C77" s="500" t="s">
        <v>150</v>
      </c>
      <c r="D77" s="501" t="s">
        <v>148</v>
      </c>
      <c r="E77" s="501">
        <v>1.3879999999999999E-3</v>
      </c>
      <c r="F77" s="526">
        <f t="shared" si="1"/>
        <v>4.9017219999999993E-2</v>
      </c>
      <c r="G77" s="500">
        <v>59</v>
      </c>
      <c r="H77" s="500">
        <v>3</v>
      </c>
      <c r="I77" s="502">
        <v>0.6</v>
      </c>
      <c r="J77" s="821"/>
    </row>
    <row r="78" spans="1:10" x14ac:dyDescent="0.3">
      <c r="A78" s="808"/>
      <c r="B78" s="503" t="s">
        <v>370</v>
      </c>
      <c r="C78" s="504" t="s">
        <v>150</v>
      </c>
      <c r="D78" s="505" t="s">
        <v>148</v>
      </c>
      <c r="E78" s="505">
        <v>2.516E-3</v>
      </c>
      <c r="F78" s="527">
        <f t="shared" si="1"/>
        <v>8.8852539999999994E-2</v>
      </c>
      <c r="G78" s="504">
        <v>61.46</v>
      </c>
      <c r="H78" s="504">
        <v>3</v>
      </c>
      <c r="I78" s="507">
        <v>0.6</v>
      </c>
      <c r="J78" s="821"/>
    </row>
    <row r="79" spans="1:10" x14ac:dyDescent="0.3">
      <c r="A79" s="804" t="s">
        <v>349</v>
      </c>
      <c r="B79" s="508" t="s">
        <v>371</v>
      </c>
      <c r="C79" s="509" t="s">
        <v>150</v>
      </c>
      <c r="D79" s="510" t="s">
        <v>148</v>
      </c>
      <c r="E79" s="510">
        <v>4.8500000000000003E-4</v>
      </c>
      <c r="F79" s="526">
        <f t="shared" si="1"/>
        <v>1.7127775000000001E-2</v>
      </c>
      <c r="G79" s="513"/>
      <c r="H79" s="509">
        <v>3.2</v>
      </c>
      <c r="I79" s="512">
        <v>0.63</v>
      </c>
      <c r="J79" s="821"/>
    </row>
    <row r="80" spans="1:10" ht="17.25" thickBot="1" x14ac:dyDescent="0.35">
      <c r="A80" s="806"/>
      <c r="B80" s="515" t="s">
        <v>372</v>
      </c>
      <c r="C80" s="516" t="s">
        <v>150</v>
      </c>
      <c r="D80" s="517" t="s">
        <v>148</v>
      </c>
      <c r="E80" s="517">
        <v>6.5499999999999998E-4</v>
      </c>
      <c r="F80" s="528">
        <f t="shared" si="1"/>
        <v>2.3131324999999998E-2</v>
      </c>
      <c r="G80" s="518"/>
      <c r="H80" s="516">
        <v>3.2</v>
      </c>
      <c r="I80" s="519">
        <v>0.63</v>
      </c>
      <c r="J80" s="822"/>
    </row>
    <row r="81" spans="1:10" x14ac:dyDescent="0.3">
      <c r="A81" s="809" t="s">
        <v>350</v>
      </c>
      <c r="B81" s="529" t="s">
        <v>373</v>
      </c>
      <c r="C81" s="530" t="s">
        <v>41</v>
      </c>
      <c r="D81" s="531" t="s">
        <v>149</v>
      </c>
      <c r="E81" s="531">
        <v>0.158</v>
      </c>
      <c r="F81" s="526">
        <f t="shared" ref="F81:F115" si="2">E81*0.264172</f>
        <v>4.1739176000000003E-2</v>
      </c>
      <c r="G81" s="530">
        <v>75.36</v>
      </c>
      <c r="H81" s="530">
        <v>3</v>
      </c>
      <c r="I81" s="532">
        <v>0.6</v>
      </c>
      <c r="J81" s="821" t="s">
        <v>455</v>
      </c>
    </row>
    <row r="82" spans="1:10" x14ac:dyDescent="0.3">
      <c r="A82" s="810"/>
      <c r="B82" s="499" t="s">
        <v>374</v>
      </c>
      <c r="C82" s="500" t="s">
        <v>41</v>
      </c>
      <c r="D82" s="501" t="s">
        <v>149</v>
      </c>
      <c r="E82" s="501">
        <v>0.12</v>
      </c>
      <c r="F82" s="533">
        <f t="shared" si="2"/>
        <v>3.1700640000000002E-2</v>
      </c>
      <c r="G82" s="500">
        <v>69.25</v>
      </c>
      <c r="H82" s="500">
        <v>3</v>
      </c>
      <c r="I82" s="502">
        <v>0.6</v>
      </c>
      <c r="J82" s="821"/>
    </row>
    <row r="83" spans="1:10" x14ac:dyDescent="0.3">
      <c r="A83" s="810"/>
      <c r="B83" s="499" t="s">
        <v>375</v>
      </c>
      <c r="C83" s="500" t="s">
        <v>41</v>
      </c>
      <c r="D83" s="501" t="s">
        <v>149</v>
      </c>
      <c r="E83" s="501">
        <v>0.10299999999999999</v>
      </c>
      <c r="F83" s="533">
        <f t="shared" si="2"/>
        <v>2.7209716000000002E-2</v>
      </c>
      <c r="G83" s="500">
        <v>64.77</v>
      </c>
      <c r="H83" s="500">
        <v>3</v>
      </c>
      <c r="I83" s="502">
        <v>0.6</v>
      </c>
      <c r="J83" s="821"/>
    </row>
    <row r="84" spans="1:10" x14ac:dyDescent="0.3">
      <c r="A84" s="810"/>
      <c r="B84" s="499" t="s">
        <v>376</v>
      </c>
      <c r="C84" s="500" t="s">
        <v>41</v>
      </c>
      <c r="D84" s="501" t="s">
        <v>149</v>
      </c>
      <c r="E84" s="501">
        <v>0.105</v>
      </c>
      <c r="F84" s="533">
        <f t="shared" si="2"/>
        <v>2.7738060000000002E-2</v>
      </c>
      <c r="G84" s="500">
        <v>68.72</v>
      </c>
      <c r="H84" s="500">
        <v>3</v>
      </c>
      <c r="I84" s="502">
        <v>0.6</v>
      </c>
      <c r="J84" s="821"/>
    </row>
    <row r="85" spans="1:10" x14ac:dyDescent="0.3">
      <c r="A85" s="810"/>
      <c r="B85" s="499" t="s">
        <v>377</v>
      </c>
      <c r="C85" s="500" t="s">
        <v>41</v>
      </c>
      <c r="D85" s="501" t="s">
        <v>149</v>
      </c>
      <c r="E85" s="501">
        <v>0.13800000000000001</v>
      </c>
      <c r="F85" s="533">
        <f t="shared" si="2"/>
        <v>3.6455736000000002E-2</v>
      </c>
      <c r="G85" s="500">
        <v>74.540000000000006</v>
      </c>
      <c r="H85" s="500">
        <v>3</v>
      </c>
      <c r="I85" s="502">
        <v>0.6</v>
      </c>
      <c r="J85" s="821"/>
    </row>
    <row r="86" spans="1:10" x14ac:dyDescent="0.3">
      <c r="A86" s="810"/>
      <c r="B86" s="499" t="s">
        <v>378</v>
      </c>
      <c r="C86" s="500" t="s">
        <v>41</v>
      </c>
      <c r="D86" s="501" t="s">
        <v>149</v>
      </c>
      <c r="E86" s="501">
        <v>0.13900000000000001</v>
      </c>
      <c r="F86" s="533">
        <f t="shared" si="2"/>
        <v>3.6719908000000002E-2</v>
      </c>
      <c r="G86" s="500">
        <v>73.25</v>
      </c>
      <c r="H86" s="500">
        <v>3</v>
      </c>
      <c r="I86" s="502">
        <v>0.6</v>
      </c>
      <c r="J86" s="821"/>
    </row>
    <row r="87" spans="1:10" x14ac:dyDescent="0.3">
      <c r="A87" s="810"/>
      <c r="B87" s="499" t="s">
        <v>379</v>
      </c>
      <c r="C87" s="500" t="s">
        <v>41</v>
      </c>
      <c r="D87" s="501" t="s">
        <v>149</v>
      </c>
      <c r="E87" s="501">
        <v>0.13800000000000001</v>
      </c>
      <c r="F87" s="533">
        <f t="shared" si="2"/>
        <v>3.6455736000000002E-2</v>
      </c>
      <c r="G87" s="500">
        <v>73.959999999999994</v>
      </c>
      <c r="H87" s="500">
        <v>3</v>
      </c>
      <c r="I87" s="502">
        <v>0.6</v>
      </c>
      <c r="J87" s="821"/>
    </row>
    <row r="88" spans="1:10" x14ac:dyDescent="0.3">
      <c r="A88" s="810"/>
      <c r="B88" s="499" t="s">
        <v>380</v>
      </c>
      <c r="C88" s="500" t="s">
        <v>41</v>
      </c>
      <c r="D88" s="501" t="s">
        <v>149</v>
      </c>
      <c r="E88" s="501">
        <v>0.14599999999999999</v>
      </c>
      <c r="F88" s="533">
        <f t="shared" si="2"/>
        <v>3.8569112000000003E-2</v>
      </c>
      <c r="G88" s="500">
        <v>75.040000000000006</v>
      </c>
      <c r="H88" s="500">
        <v>3</v>
      </c>
      <c r="I88" s="502">
        <v>0.6</v>
      </c>
      <c r="J88" s="821"/>
    </row>
    <row r="89" spans="1:10" x14ac:dyDescent="0.3">
      <c r="A89" s="810"/>
      <c r="B89" s="499" t="s">
        <v>292</v>
      </c>
      <c r="C89" s="500" t="s">
        <v>41</v>
      </c>
      <c r="D89" s="501" t="s">
        <v>149</v>
      </c>
      <c r="E89" s="501">
        <v>6.8000000000000005E-2</v>
      </c>
      <c r="F89" s="533">
        <f t="shared" si="2"/>
        <v>1.7963696000000001E-2</v>
      </c>
      <c r="G89" s="500">
        <v>59.6</v>
      </c>
      <c r="H89" s="500">
        <v>3</v>
      </c>
      <c r="I89" s="502">
        <v>0.6</v>
      </c>
      <c r="J89" s="821"/>
    </row>
    <row r="90" spans="1:10" x14ac:dyDescent="0.3">
      <c r="A90" s="810"/>
      <c r="B90" s="499" t="s">
        <v>381</v>
      </c>
      <c r="C90" s="500" t="s">
        <v>41</v>
      </c>
      <c r="D90" s="501" t="s">
        <v>149</v>
      </c>
      <c r="E90" s="501">
        <v>5.8000000000000003E-2</v>
      </c>
      <c r="F90" s="533">
        <f t="shared" si="2"/>
        <v>1.5321976000000001E-2</v>
      </c>
      <c r="G90" s="500">
        <v>65.959999999999994</v>
      </c>
      <c r="H90" s="500">
        <v>3</v>
      </c>
      <c r="I90" s="502">
        <v>0.6</v>
      </c>
      <c r="J90" s="821"/>
    </row>
    <row r="91" spans="1:10" x14ac:dyDescent="0.3">
      <c r="A91" s="810"/>
      <c r="B91" s="499" t="s">
        <v>382</v>
      </c>
      <c r="C91" s="500" t="s">
        <v>41</v>
      </c>
      <c r="D91" s="501" t="s">
        <v>149</v>
      </c>
      <c r="E91" s="501">
        <v>0.14799999999999999</v>
      </c>
      <c r="F91" s="533">
        <f t="shared" si="2"/>
        <v>3.9097456000000003E-2</v>
      </c>
      <c r="G91" s="500">
        <v>74.92</v>
      </c>
      <c r="H91" s="500">
        <v>3</v>
      </c>
      <c r="I91" s="502">
        <v>0.6</v>
      </c>
      <c r="J91" s="821"/>
    </row>
    <row r="92" spans="1:10" x14ac:dyDescent="0.3">
      <c r="A92" s="810"/>
      <c r="B92" s="499" t="s">
        <v>383</v>
      </c>
      <c r="C92" s="500" t="s">
        <v>41</v>
      </c>
      <c r="D92" s="501" t="s">
        <v>149</v>
      </c>
      <c r="E92" s="501">
        <v>9.9000000000000005E-2</v>
      </c>
      <c r="F92" s="533">
        <f t="shared" si="2"/>
        <v>2.6153028000000002E-2</v>
      </c>
      <c r="G92" s="500">
        <v>64.94</v>
      </c>
      <c r="H92" s="500">
        <v>3</v>
      </c>
      <c r="I92" s="502">
        <v>0.6</v>
      </c>
      <c r="J92" s="821"/>
    </row>
    <row r="93" spans="1:10" x14ac:dyDescent="0.3">
      <c r="A93" s="810"/>
      <c r="B93" s="499" t="s">
        <v>384</v>
      </c>
      <c r="C93" s="500" t="s">
        <v>41</v>
      </c>
      <c r="D93" s="501" t="s">
        <v>149</v>
      </c>
      <c r="E93" s="501">
        <v>0.10299999999999999</v>
      </c>
      <c r="F93" s="533">
        <f t="shared" si="2"/>
        <v>2.7209716000000002E-2</v>
      </c>
      <c r="G93" s="500">
        <v>68.86</v>
      </c>
      <c r="H93" s="500">
        <v>3</v>
      </c>
      <c r="I93" s="502">
        <v>0.6</v>
      </c>
      <c r="J93" s="821"/>
    </row>
    <row r="94" spans="1:10" x14ac:dyDescent="0.3">
      <c r="A94" s="810"/>
      <c r="B94" s="499" t="s">
        <v>385</v>
      </c>
      <c r="C94" s="500" t="s">
        <v>41</v>
      </c>
      <c r="D94" s="501" t="s">
        <v>149</v>
      </c>
      <c r="E94" s="501">
        <v>0.13500000000000001</v>
      </c>
      <c r="F94" s="533">
        <f t="shared" si="2"/>
        <v>3.5663220000000002E-2</v>
      </c>
      <c r="G94" s="500">
        <v>75.2</v>
      </c>
      <c r="H94" s="500">
        <v>3</v>
      </c>
      <c r="I94" s="502">
        <v>0.6</v>
      </c>
      <c r="J94" s="821"/>
    </row>
    <row r="95" spans="1:10" x14ac:dyDescent="0.3">
      <c r="A95" s="810"/>
      <c r="B95" s="499" t="s">
        <v>386</v>
      </c>
      <c r="C95" s="500" t="s">
        <v>41</v>
      </c>
      <c r="D95" s="501" t="s">
        <v>149</v>
      </c>
      <c r="E95" s="501">
        <v>0.13500000000000001</v>
      </c>
      <c r="F95" s="533">
        <f t="shared" si="2"/>
        <v>3.5663220000000002E-2</v>
      </c>
      <c r="G95" s="500">
        <v>72.22</v>
      </c>
      <c r="H95" s="500">
        <v>3</v>
      </c>
      <c r="I95" s="502">
        <v>0.6</v>
      </c>
      <c r="J95" s="821"/>
    </row>
    <row r="96" spans="1:10" x14ac:dyDescent="0.3">
      <c r="A96" s="810"/>
      <c r="B96" s="499" t="s">
        <v>387</v>
      </c>
      <c r="C96" s="500" t="s">
        <v>41</v>
      </c>
      <c r="D96" s="501" t="s">
        <v>149</v>
      </c>
      <c r="E96" s="501">
        <v>9.1999999999999998E-2</v>
      </c>
      <c r="F96" s="533">
        <f t="shared" si="2"/>
        <v>2.4303824000000002E-2</v>
      </c>
      <c r="G96" s="500">
        <v>61.71</v>
      </c>
      <c r="H96" s="500">
        <v>3</v>
      </c>
      <c r="I96" s="502">
        <v>0.6</v>
      </c>
      <c r="J96" s="821"/>
    </row>
    <row r="97" spans="1:10" x14ac:dyDescent="0.3">
      <c r="A97" s="810"/>
      <c r="B97" s="499" t="s">
        <v>388</v>
      </c>
      <c r="C97" s="500" t="s">
        <v>41</v>
      </c>
      <c r="D97" s="501" t="s">
        <v>149</v>
      </c>
      <c r="E97" s="501">
        <v>0.14399999999999999</v>
      </c>
      <c r="F97" s="533">
        <f t="shared" si="2"/>
        <v>3.8040768000000003E-2</v>
      </c>
      <c r="G97" s="500">
        <v>74.27</v>
      </c>
      <c r="H97" s="500">
        <v>3</v>
      </c>
      <c r="I97" s="502">
        <v>0.6</v>
      </c>
      <c r="J97" s="821"/>
    </row>
    <row r="98" spans="1:10" x14ac:dyDescent="0.3">
      <c r="A98" s="810"/>
      <c r="B98" s="499" t="s">
        <v>389</v>
      </c>
      <c r="C98" s="500" t="s">
        <v>41</v>
      </c>
      <c r="D98" s="501" t="s">
        <v>149</v>
      </c>
      <c r="E98" s="501">
        <v>0.125</v>
      </c>
      <c r="F98" s="533">
        <f t="shared" si="2"/>
        <v>3.3021500000000002E-2</v>
      </c>
      <c r="G98" s="500">
        <v>70.22</v>
      </c>
      <c r="H98" s="500">
        <v>3</v>
      </c>
      <c r="I98" s="502">
        <v>0.6</v>
      </c>
      <c r="J98" s="821"/>
    </row>
    <row r="99" spans="1:10" x14ac:dyDescent="0.3">
      <c r="A99" s="810"/>
      <c r="B99" s="499" t="s">
        <v>390</v>
      </c>
      <c r="C99" s="500" t="s">
        <v>41</v>
      </c>
      <c r="D99" s="501" t="s">
        <v>149</v>
      </c>
      <c r="E99" s="501">
        <v>0.125</v>
      </c>
      <c r="F99" s="533">
        <f t="shared" si="2"/>
        <v>3.3021500000000002E-2</v>
      </c>
      <c r="G99" s="500">
        <v>68.02</v>
      </c>
      <c r="H99" s="500">
        <v>3</v>
      </c>
      <c r="I99" s="502">
        <v>0.6</v>
      </c>
      <c r="J99" s="821"/>
    </row>
    <row r="100" spans="1:10" x14ac:dyDescent="0.3">
      <c r="A100" s="810"/>
      <c r="B100" s="499" t="s">
        <v>391</v>
      </c>
      <c r="C100" s="500" t="s">
        <v>41</v>
      </c>
      <c r="D100" s="501" t="s">
        <v>149</v>
      </c>
      <c r="E100" s="501">
        <v>0.11</v>
      </c>
      <c r="F100" s="533">
        <f t="shared" si="2"/>
        <v>2.9058920000000002E-2</v>
      </c>
      <c r="G100" s="500">
        <v>66.88</v>
      </c>
      <c r="H100" s="500">
        <v>3</v>
      </c>
      <c r="I100" s="502">
        <v>0.6</v>
      </c>
      <c r="J100" s="821"/>
    </row>
    <row r="101" spans="1:10" x14ac:dyDescent="0.3">
      <c r="A101" s="810"/>
      <c r="B101" s="499" t="s">
        <v>392</v>
      </c>
      <c r="C101" s="500" t="s">
        <v>41</v>
      </c>
      <c r="D101" s="501" t="s">
        <v>149</v>
      </c>
      <c r="E101" s="501">
        <v>0.13900000000000001</v>
      </c>
      <c r="F101" s="533">
        <f t="shared" si="2"/>
        <v>3.6719908000000002E-2</v>
      </c>
      <c r="G101" s="500">
        <v>76.22</v>
      </c>
      <c r="H101" s="500">
        <v>3</v>
      </c>
      <c r="I101" s="502">
        <v>0.6</v>
      </c>
      <c r="J101" s="821"/>
    </row>
    <row r="102" spans="1:10" x14ac:dyDescent="0.3">
      <c r="A102" s="810"/>
      <c r="B102" s="499" t="s">
        <v>399</v>
      </c>
      <c r="C102" s="500" t="s">
        <v>41</v>
      </c>
      <c r="D102" s="501" t="s">
        <v>149</v>
      </c>
      <c r="E102" s="501">
        <v>0.11</v>
      </c>
      <c r="F102" s="533">
        <f t="shared" si="2"/>
        <v>2.9058920000000002E-2</v>
      </c>
      <c r="G102" s="500">
        <v>70.02</v>
      </c>
      <c r="H102" s="500">
        <v>3</v>
      </c>
      <c r="I102" s="502">
        <v>0.6</v>
      </c>
      <c r="J102" s="821"/>
    </row>
    <row r="103" spans="1:10" x14ac:dyDescent="0.3">
      <c r="A103" s="810"/>
      <c r="B103" s="499" t="s">
        <v>400</v>
      </c>
      <c r="C103" s="500" t="s">
        <v>41</v>
      </c>
      <c r="D103" s="501" t="s">
        <v>149</v>
      </c>
      <c r="E103" s="501">
        <v>0.125</v>
      </c>
      <c r="F103" s="533">
        <f t="shared" si="2"/>
        <v>3.3021500000000002E-2</v>
      </c>
      <c r="G103" s="500">
        <v>71.02</v>
      </c>
      <c r="H103" s="500">
        <v>3</v>
      </c>
      <c r="I103" s="502">
        <v>0.6</v>
      </c>
      <c r="J103" s="821"/>
    </row>
    <row r="104" spans="1:10" x14ac:dyDescent="0.3">
      <c r="A104" s="810"/>
      <c r="B104" s="499" t="s">
        <v>393</v>
      </c>
      <c r="C104" s="500" t="s">
        <v>41</v>
      </c>
      <c r="D104" s="501" t="s">
        <v>149</v>
      </c>
      <c r="E104" s="501">
        <v>0.14299999999999999</v>
      </c>
      <c r="F104" s="533">
        <f t="shared" si="2"/>
        <v>3.7776596000000003E-2</v>
      </c>
      <c r="G104" s="500">
        <v>102.41</v>
      </c>
      <c r="H104" s="500">
        <v>3</v>
      </c>
      <c r="I104" s="502">
        <v>0.6</v>
      </c>
      <c r="J104" s="821"/>
    </row>
    <row r="105" spans="1:10" x14ac:dyDescent="0.3">
      <c r="A105" s="810"/>
      <c r="B105" s="499" t="s">
        <v>394</v>
      </c>
      <c r="C105" s="500" t="s">
        <v>41</v>
      </c>
      <c r="D105" s="501" t="s">
        <v>149</v>
      </c>
      <c r="E105" s="501">
        <v>9.0999999999999998E-2</v>
      </c>
      <c r="F105" s="533">
        <f t="shared" si="2"/>
        <v>2.4039652000000002E-2</v>
      </c>
      <c r="G105" s="500">
        <v>62.87</v>
      </c>
      <c r="H105" s="500">
        <v>3</v>
      </c>
      <c r="I105" s="502">
        <v>0.6</v>
      </c>
      <c r="J105" s="821"/>
    </row>
    <row r="106" spans="1:10" x14ac:dyDescent="0.3">
      <c r="A106" s="810"/>
      <c r="B106" s="499" t="s">
        <v>395</v>
      </c>
      <c r="C106" s="500" t="s">
        <v>41</v>
      </c>
      <c r="D106" s="501" t="s">
        <v>149</v>
      </c>
      <c r="E106" s="501">
        <v>9.0999999999999998E-2</v>
      </c>
      <c r="F106" s="533">
        <f t="shared" si="2"/>
        <v>2.4039652000000002E-2</v>
      </c>
      <c r="G106" s="500">
        <v>67.77</v>
      </c>
      <c r="H106" s="500">
        <v>3</v>
      </c>
      <c r="I106" s="502">
        <v>0.6</v>
      </c>
      <c r="J106" s="821"/>
    </row>
    <row r="107" spans="1:10" x14ac:dyDescent="0.3">
      <c r="A107" s="810"/>
      <c r="B107" s="499" t="s">
        <v>401</v>
      </c>
      <c r="C107" s="500" t="s">
        <v>41</v>
      </c>
      <c r="D107" s="501" t="s">
        <v>149</v>
      </c>
      <c r="E107" s="501">
        <v>0.14000000000000001</v>
      </c>
      <c r="F107" s="533">
        <f t="shared" si="2"/>
        <v>3.6984080000000009E-2</v>
      </c>
      <c r="G107" s="500">
        <v>72.930000000000007</v>
      </c>
      <c r="H107" s="500">
        <v>3</v>
      </c>
      <c r="I107" s="502">
        <v>0.6</v>
      </c>
      <c r="J107" s="821"/>
    </row>
    <row r="108" spans="1:10" x14ac:dyDescent="0.3">
      <c r="A108" s="810"/>
      <c r="B108" s="499" t="s">
        <v>396</v>
      </c>
      <c r="C108" s="500" t="s">
        <v>41</v>
      </c>
      <c r="D108" s="501" t="s">
        <v>149</v>
      </c>
      <c r="E108" s="501">
        <v>0.15</v>
      </c>
      <c r="F108" s="533">
        <f t="shared" si="2"/>
        <v>3.9625800000000003E-2</v>
      </c>
      <c r="G108" s="500">
        <v>75.099999999999994</v>
      </c>
      <c r="H108" s="500">
        <v>3</v>
      </c>
      <c r="I108" s="502">
        <v>0.6</v>
      </c>
      <c r="J108" s="821"/>
    </row>
    <row r="109" spans="1:10" x14ac:dyDescent="0.3">
      <c r="A109" s="810"/>
      <c r="B109" s="499" t="s">
        <v>402</v>
      </c>
      <c r="C109" s="500" t="s">
        <v>41</v>
      </c>
      <c r="D109" s="501" t="s">
        <v>149</v>
      </c>
      <c r="E109" s="501">
        <v>0.125</v>
      </c>
      <c r="F109" s="533">
        <f t="shared" si="2"/>
        <v>3.3021500000000002E-2</v>
      </c>
      <c r="G109" s="500">
        <v>72.34</v>
      </c>
      <c r="H109" s="500">
        <v>3</v>
      </c>
      <c r="I109" s="502">
        <v>0.6</v>
      </c>
      <c r="J109" s="821"/>
    </row>
    <row r="110" spans="1:10" x14ac:dyDescent="0.3">
      <c r="A110" s="810"/>
      <c r="B110" s="499" t="s">
        <v>397</v>
      </c>
      <c r="C110" s="500" t="s">
        <v>41</v>
      </c>
      <c r="D110" s="501" t="s">
        <v>149</v>
      </c>
      <c r="E110" s="501">
        <v>0.13900000000000001</v>
      </c>
      <c r="F110" s="533">
        <f t="shared" si="2"/>
        <v>3.6719908000000002E-2</v>
      </c>
      <c r="G110" s="500">
        <v>74.540000000000006</v>
      </c>
      <c r="H110" s="500">
        <v>3</v>
      </c>
      <c r="I110" s="502">
        <v>0.6</v>
      </c>
      <c r="J110" s="821"/>
    </row>
    <row r="111" spans="1:10" x14ac:dyDescent="0.3">
      <c r="A111" s="811"/>
      <c r="B111" s="503" t="s">
        <v>398</v>
      </c>
      <c r="C111" s="504" t="s">
        <v>41</v>
      </c>
      <c r="D111" s="505" t="s">
        <v>149</v>
      </c>
      <c r="E111" s="505">
        <v>0.13800000000000001</v>
      </c>
      <c r="F111" s="527">
        <f t="shared" si="2"/>
        <v>3.6455736000000002E-2</v>
      </c>
      <c r="G111" s="504">
        <v>74</v>
      </c>
      <c r="H111" s="504">
        <v>3</v>
      </c>
      <c r="I111" s="507">
        <v>0.6</v>
      </c>
      <c r="J111" s="821"/>
    </row>
    <row r="112" spans="1:10" x14ac:dyDescent="0.3">
      <c r="A112" s="812" t="s">
        <v>351</v>
      </c>
      <c r="B112" s="508" t="s">
        <v>403</v>
      </c>
      <c r="C112" s="509" t="s">
        <v>41</v>
      </c>
      <c r="D112" s="510" t="s">
        <v>149</v>
      </c>
      <c r="E112" s="510">
        <v>0.128</v>
      </c>
      <c r="F112" s="526">
        <f t="shared" si="2"/>
        <v>3.3814016000000002E-2</v>
      </c>
      <c r="G112" s="513"/>
      <c r="H112" s="509">
        <v>1.1000000000000001</v>
      </c>
      <c r="I112" s="512">
        <v>0.11</v>
      </c>
      <c r="J112" s="821"/>
    </row>
    <row r="113" spans="1:10" x14ac:dyDescent="0.3">
      <c r="A113" s="813"/>
      <c r="B113" s="499" t="s">
        <v>404</v>
      </c>
      <c r="C113" s="500" t="s">
        <v>41</v>
      </c>
      <c r="D113" s="501" t="s">
        <v>149</v>
      </c>
      <c r="E113" s="501">
        <v>8.4000000000000005E-2</v>
      </c>
      <c r="F113" s="533">
        <f t="shared" si="2"/>
        <v>2.2190448000000002E-2</v>
      </c>
      <c r="G113" s="514"/>
      <c r="H113" s="500">
        <v>1.1000000000000001</v>
      </c>
      <c r="I113" s="502">
        <v>0.11</v>
      </c>
      <c r="J113" s="821"/>
    </row>
    <row r="114" spans="1:10" x14ac:dyDescent="0.3">
      <c r="A114" s="813"/>
      <c r="B114" s="499" t="s">
        <v>406</v>
      </c>
      <c r="C114" s="500" t="s">
        <v>41</v>
      </c>
      <c r="D114" s="501" t="s">
        <v>149</v>
      </c>
      <c r="E114" s="501">
        <v>0.125</v>
      </c>
      <c r="F114" s="533">
        <f t="shared" si="2"/>
        <v>3.3021500000000002E-2</v>
      </c>
      <c r="G114" s="514"/>
      <c r="H114" s="500">
        <v>1.1000000000000001</v>
      </c>
      <c r="I114" s="502">
        <v>0.11</v>
      </c>
      <c r="J114" s="821"/>
    </row>
    <row r="115" spans="1:10" x14ac:dyDescent="0.3">
      <c r="A115" s="814"/>
      <c r="B115" s="503" t="s">
        <v>405</v>
      </c>
      <c r="C115" s="504" t="s">
        <v>41</v>
      </c>
      <c r="D115" s="505" t="s">
        <v>149</v>
      </c>
      <c r="E115" s="505">
        <v>0.12</v>
      </c>
      <c r="F115" s="533">
        <f t="shared" si="2"/>
        <v>3.1700640000000002E-2</v>
      </c>
      <c r="G115" s="534"/>
      <c r="H115" s="504">
        <v>1.1000000000000001</v>
      </c>
      <c r="I115" s="507">
        <v>0.11</v>
      </c>
      <c r="J115" s="821"/>
    </row>
    <row r="116" spans="1:10" x14ac:dyDescent="0.3">
      <c r="A116" s="801" t="s">
        <v>352</v>
      </c>
      <c r="B116" s="508" t="s">
        <v>407</v>
      </c>
      <c r="C116" s="509" t="s">
        <v>41</v>
      </c>
      <c r="D116" s="510" t="s">
        <v>149</v>
      </c>
      <c r="E116" s="510"/>
      <c r="F116" s="535"/>
      <c r="G116" s="513"/>
      <c r="H116" s="509">
        <v>1.9</v>
      </c>
      <c r="I116" s="512">
        <v>0.42</v>
      </c>
      <c r="J116" s="821"/>
    </row>
    <row r="117" spans="1:10" x14ac:dyDescent="0.3">
      <c r="A117" s="802"/>
      <c r="B117" s="499" t="s">
        <v>408</v>
      </c>
      <c r="C117" s="500" t="s">
        <v>41</v>
      </c>
      <c r="D117" s="501" t="s">
        <v>149</v>
      </c>
      <c r="E117" s="501"/>
      <c r="F117" s="536"/>
      <c r="G117" s="514"/>
      <c r="H117" s="500">
        <v>1.9</v>
      </c>
      <c r="I117" s="502">
        <v>0.42</v>
      </c>
      <c r="J117" s="821"/>
    </row>
    <row r="118" spans="1:10" x14ac:dyDescent="0.3">
      <c r="A118" s="802"/>
      <c r="B118" s="499" t="s">
        <v>411</v>
      </c>
      <c r="C118" s="500" t="s">
        <v>41</v>
      </c>
      <c r="D118" s="501" t="s">
        <v>149</v>
      </c>
      <c r="E118" s="501"/>
      <c r="F118" s="536"/>
      <c r="G118" s="514"/>
      <c r="H118" s="500">
        <v>1.9</v>
      </c>
      <c r="I118" s="502">
        <v>0.42</v>
      </c>
      <c r="J118" s="821"/>
    </row>
    <row r="119" spans="1:10" x14ac:dyDescent="0.3">
      <c r="A119" s="802"/>
      <c r="B119" s="499" t="s">
        <v>409</v>
      </c>
      <c r="C119" s="500" t="s">
        <v>41</v>
      </c>
      <c r="D119" s="501" t="s">
        <v>149</v>
      </c>
      <c r="E119" s="501"/>
      <c r="F119" s="536"/>
      <c r="G119" s="514"/>
      <c r="H119" s="500">
        <v>1.9</v>
      </c>
      <c r="I119" s="502">
        <v>0.42</v>
      </c>
      <c r="J119" s="821"/>
    </row>
    <row r="120" spans="1:10" ht="17.25" thickBot="1" x14ac:dyDescent="0.35">
      <c r="A120" s="803"/>
      <c r="B120" s="515" t="s">
        <v>410</v>
      </c>
      <c r="C120" s="516" t="s">
        <v>41</v>
      </c>
      <c r="D120" s="517" t="s">
        <v>149</v>
      </c>
      <c r="E120" s="517"/>
      <c r="F120" s="537"/>
      <c r="G120" s="518"/>
      <c r="H120" s="516">
        <v>1.9</v>
      </c>
      <c r="I120" s="519">
        <v>0.42</v>
      </c>
      <c r="J120" s="822"/>
    </row>
    <row r="121" spans="1:10" x14ac:dyDescent="0.3">
      <c r="B121" s="484" t="s">
        <v>312</v>
      </c>
      <c r="C121" s="538"/>
      <c r="D121" s="538"/>
      <c r="E121" s="539"/>
    </row>
    <row r="122" spans="1:10" x14ac:dyDescent="0.3">
      <c r="B122" s="484" t="s">
        <v>468</v>
      </c>
      <c r="C122" s="538"/>
      <c r="D122" s="538"/>
      <c r="E122" s="539"/>
    </row>
    <row r="123" spans="1:10" x14ac:dyDescent="0.3">
      <c r="B123" s="540"/>
      <c r="C123" s="538"/>
      <c r="D123" s="538"/>
      <c r="E123" s="539"/>
    </row>
    <row r="124" spans="1:10" s="428" customFormat="1" x14ac:dyDescent="0.3">
      <c r="B124" s="427" t="s">
        <v>416</v>
      </c>
    </row>
    <row r="125" spans="1:10" x14ac:dyDescent="0.3">
      <c r="B125" s="540"/>
      <c r="C125" s="538"/>
      <c r="D125" s="538"/>
      <c r="E125" s="539"/>
    </row>
    <row r="126" spans="1:10" ht="17.25" thickBot="1" x14ac:dyDescent="0.35">
      <c r="B126" s="431" t="s">
        <v>467</v>
      </c>
      <c r="C126" s="1"/>
    </row>
    <row r="127" spans="1:10" x14ac:dyDescent="0.3">
      <c r="B127" s="837" t="s">
        <v>417</v>
      </c>
      <c r="C127" s="839" t="s">
        <v>284</v>
      </c>
      <c r="D127" s="843" t="s">
        <v>285</v>
      </c>
      <c r="E127" s="841" t="s">
        <v>308</v>
      </c>
      <c r="F127" s="816" t="s">
        <v>450</v>
      </c>
      <c r="G127" s="817"/>
      <c r="H127" s="830"/>
    </row>
    <row r="128" spans="1:10" ht="17.25" thickBot="1" x14ac:dyDescent="0.35">
      <c r="B128" s="838"/>
      <c r="C128" s="840"/>
      <c r="D128" s="844"/>
      <c r="E128" s="842"/>
      <c r="F128" s="541" t="s">
        <v>77</v>
      </c>
      <c r="G128" s="542" t="s">
        <v>85</v>
      </c>
      <c r="H128" s="543" t="s">
        <v>81</v>
      </c>
    </row>
    <row r="129" spans="1:11" ht="17.25" thickTop="1" x14ac:dyDescent="0.3">
      <c r="B129" s="544" t="s">
        <v>598</v>
      </c>
      <c r="C129" s="545" t="s">
        <v>94</v>
      </c>
      <c r="D129" s="437" t="s">
        <v>53</v>
      </c>
      <c r="E129" s="546">
        <v>44.3</v>
      </c>
      <c r="F129" s="80">
        <v>69300</v>
      </c>
      <c r="G129" s="81">
        <v>25</v>
      </c>
      <c r="H129" s="82">
        <v>8</v>
      </c>
    </row>
    <row r="130" spans="1:11" x14ac:dyDescent="0.3">
      <c r="B130" s="547" t="s">
        <v>628</v>
      </c>
      <c r="C130" s="445" t="s">
        <v>94</v>
      </c>
      <c r="D130" s="437" t="s">
        <v>53</v>
      </c>
      <c r="E130" s="446">
        <v>43</v>
      </c>
      <c r="F130" s="83">
        <v>74100</v>
      </c>
      <c r="G130" s="272">
        <v>3.9</v>
      </c>
      <c r="H130" s="85">
        <v>3.9</v>
      </c>
    </row>
    <row r="131" spans="1:11" x14ac:dyDescent="0.3">
      <c r="B131" s="547" t="s">
        <v>548</v>
      </c>
      <c r="C131" s="445" t="s">
        <v>94</v>
      </c>
      <c r="D131" s="437" t="s">
        <v>53</v>
      </c>
      <c r="E131" s="446">
        <v>47.3</v>
      </c>
      <c r="F131" s="83">
        <v>63100</v>
      </c>
      <c r="G131" s="84">
        <v>62</v>
      </c>
      <c r="H131" s="85">
        <v>0.2</v>
      </c>
    </row>
    <row r="132" spans="1:11" x14ac:dyDescent="0.3">
      <c r="B132" s="547" t="s">
        <v>549</v>
      </c>
      <c r="C132" s="445" t="s">
        <v>94</v>
      </c>
      <c r="D132" s="437" t="s">
        <v>53</v>
      </c>
      <c r="E132" s="446">
        <v>43.8</v>
      </c>
      <c r="F132" s="83">
        <v>71900</v>
      </c>
      <c r="G132" s="84">
        <v>0</v>
      </c>
      <c r="H132" s="85">
        <v>0</v>
      </c>
    </row>
    <row r="133" spans="1:11" x14ac:dyDescent="0.3">
      <c r="B133" s="547" t="s">
        <v>546</v>
      </c>
      <c r="C133" s="445" t="s">
        <v>94</v>
      </c>
      <c r="D133" s="437" t="s">
        <v>53</v>
      </c>
      <c r="E133" s="446">
        <v>40.200000000000003</v>
      </c>
      <c r="F133" s="83">
        <v>73300</v>
      </c>
      <c r="G133" s="84">
        <v>0</v>
      </c>
      <c r="H133" s="85">
        <v>0</v>
      </c>
    </row>
    <row r="134" spans="1:11" x14ac:dyDescent="0.3">
      <c r="B134" s="547" t="s">
        <v>629</v>
      </c>
      <c r="C134" s="445" t="s">
        <v>94</v>
      </c>
      <c r="D134" s="437" t="s">
        <v>53</v>
      </c>
      <c r="E134" s="446">
        <v>48</v>
      </c>
      <c r="F134" s="83">
        <v>56100</v>
      </c>
      <c r="G134" s="84">
        <v>92</v>
      </c>
      <c r="H134" s="85">
        <v>3</v>
      </c>
    </row>
    <row r="135" spans="1:11" ht="17.25" thickBot="1" x14ac:dyDescent="0.35">
      <c r="B135" s="548" t="s">
        <v>630</v>
      </c>
      <c r="C135" s="476" t="s">
        <v>94</v>
      </c>
      <c r="D135" s="477" t="s">
        <v>53</v>
      </c>
      <c r="E135" s="478">
        <v>48</v>
      </c>
      <c r="F135" s="86">
        <v>56100</v>
      </c>
      <c r="G135" s="87">
        <v>92</v>
      </c>
      <c r="H135" s="88">
        <v>3</v>
      </c>
    </row>
    <row r="136" spans="1:11" x14ac:dyDescent="0.3">
      <c r="B136" s="484" t="s">
        <v>317</v>
      </c>
      <c r="C136" s="538"/>
      <c r="D136" s="538"/>
      <c r="E136" s="539"/>
    </row>
    <row r="137" spans="1:11" x14ac:dyDescent="0.3">
      <c r="B137" s="484"/>
      <c r="C137" s="538"/>
      <c r="D137" s="538"/>
      <c r="E137" s="539"/>
    </row>
    <row r="138" spans="1:11" ht="17.25" thickBot="1" x14ac:dyDescent="0.35">
      <c r="B138" s="431" t="s">
        <v>466</v>
      </c>
      <c r="C138" s="549"/>
      <c r="D138" s="549"/>
      <c r="E138" s="549"/>
      <c r="F138" s="549"/>
    </row>
    <row r="139" spans="1:11" ht="26.25" thickBot="1" x14ac:dyDescent="0.35">
      <c r="B139" s="550" t="s">
        <v>418</v>
      </c>
      <c r="C139" s="489" t="s">
        <v>284</v>
      </c>
      <c r="D139" s="551" t="s">
        <v>146</v>
      </c>
      <c r="E139" s="551" t="s">
        <v>278</v>
      </c>
      <c r="F139" s="551" t="s">
        <v>277</v>
      </c>
      <c r="G139" s="551" t="s">
        <v>276</v>
      </c>
      <c r="H139" s="552" t="s">
        <v>273</v>
      </c>
      <c r="I139" s="552" t="s">
        <v>274</v>
      </c>
      <c r="J139" s="492" t="s">
        <v>275</v>
      </c>
      <c r="K139" s="553" t="s">
        <v>449</v>
      </c>
    </row>
    <row r="140" spans="1:11" ht="17.25" thickTop="1" x14ac:dyDescent="0.3">
      <c r="B140" s="554" t="s">
        <v>550</v>
      </c>
      <c r="C140" s="555" t="s">
        <v>42</v>
      </c>
      <c r="D140" s="556" t="s">
        <v>142</v>
      </c>
      <c r="E140" s="556">
        <v>0</v>
      </c>
      <c r="F140" s="556">
        <v>0</v>
      </c>
      <c r="G140" s="556">
        <v>0</v>
      </c>
      <c r="H140" s="557"/>
      <c r="I140" s="557"/>
      <c r="J140" s="558"/>
      <c r="K140" s="412"/>
    </row>
    <row r="141" spans="1:11" x14ac:dyDescent="0.3">
      <c r="A141" s="559"/>
      <c r="B141" s="560" t="s">
        <v>551</v>
      </c>
      <c r="C141" s="561" t="s">
        <v>41</v>
      </c>
      <c r="D141" s="562" t="s">
        <v>143</v>
      </c>
      <c r="E141" s="562">
        <v>8.7799999999999994</v>
      </c>
      <c r="F141" s="562">
        <v>3.8925E-4</v>
      </c>
      <c r="G141" s="562">
        <v>8.099999999999999E-5</v>
      </c>
      <c r="H141" s="563">
        <f t="shared" ref="H141:J146" si="3">E141*0.264172</f>
        <v>2.31943016</v>
      </c>
      <c r="I141" s="563">
        <f t="shared" si="3"/>
        <v>1.0282895100000001E-4</v>
      </c>
      <c r="J141" s="564">
        <f t="shared" si="3"/>
        <v>2.1397931999999998E-5</v>
      </c>
      <c r="K141" s="397" t="s">
        <v>451</v>
      </c>
    </row>
    <row r="142" spans="1:11" x14ac:dyDescent="0.3">
      <c r="A142" s="559"/>
      <c r="B142" s="560" t="s">
        <v>667</v>
      </c>
      <c r="C142" s="561" t="s">
        <v>41</v>
      </c>
      <c r="D142" s="562" t="s">
        <v>143</v>
      </c>
      <c r="E142" s="562">
        <v>8.7799999999999994</v>
      </c>
      <c r="F142" s="562">
        <v>2.6405999999999999E-4</v>
      </c>
      <c r="G142" s="562">
        <v>1.0692E-4</v>
      </c>
      <c r="H142" s="563">
        <f t="shared" si="3"/>
        <v>2.31943016</v>
      </c>
      <c r="I142" s="563">
        <f t="shared" si="3"/>
        <v>6.9757258319999997E-5</v>
      </c>
      <c r="J142" s="564">
        <f t="shared" si="3"/>
        <v>2.8245270240000003E-5</v>
      </c>
      <c r="K142" s="312"/>
    </row>
    <row r="143" spans="1:11" x14ac:dyDescent="0.3">
      <c r="A143" s="559"/>
      <c r="B143" s="560" t="s">
        <v>668</v>
      </c>
      <c r="C143" s="561" t="s">
        <v>41</v>
      </c>
      <c r="D143" s="562" t="s">
        <v>143</v>
      </c>
      <c r="E143" s="562">
        <v>8.7799999999999994</v>
      </c>
      <c r="F143" s="562">
        <v>2.9304000000000005E-4</v>
      </c>
      <c r="G143" s="562">
        <v>1.1792000000000001E-4</v>
      </c>
      <c r="H143" s="563">
        <f t="shared" si="3"/>
        <v>2.31943016</v>
      </c>
      <c r="I143" s="563">
        <f t="shared" si="3"/>
        <v>7.7412962880000013E-5</v>
      </c>
      <c r="J143" s="564">
        <f t="shared" si="3"/>
        <v>3.1151162240000006E-5</v>
      </c>
      <c r="K143" s="312"/>
    </row>
    <row r="144" spans="1:11" x14ac:dyDescent="0.3">
      <c r="A144" s="559"/>
      <c r="B144" s="560" t="s">
        <v>552</v>
      </c>
      <c r="C144" s="561" t="s">
        <v>41</v>
      </c>
      <c r="D144" s="562" t="s">
        <v>143</v>
      </c>
      <c r="E144" s="562">
        <v>10.210000000000001</v>
      </c>
      <c r="F144" s="562">
        <v>1.1249999999999999E-5</v>
      </c>
      <c r="G144" s="562">
        <v>2.2499999999999998E-5</v>
      </c>
      <c r="H144" s="563">
        <f t="shared" si="3"/>
        <v>2.6971961200000005</v>
      </c>
      <c r="I144" s="563">
        <f t="shared" si="3"/>
        <v>2.9719349999999998E-6</v>
      </c>
      <c r="J144" s="564">
        <f t="shared" si="3"/>
        <v>5.9438699999999996E-6</v>
      </c>
      <c r="K144" s="312"/>
    </row>
    <row r="145" spans="1:11" x14ac:dyDescent="0.3">
      <c r="A145" s="559"/>
      <c r="B145" s="560" t="s">
        <v>553</v>
      </c>
      <c r="C145" s="561" t="s">
        <v>41</v>
      </c>
      <c r="D145" s="562" t="s">
        <v>143</v>
      </c>
      <c r="E145" s="562">
        <v>10.210000000000001</v>
      </c>
      <c r="F145" s="562">
        <v>1.6199999999999997E-5</v>
      </c>
      <c r="G145" s="562">
        <v>2.4300000000000001E-5</v>
      </c>
      <c r="H145" s="563">
        <f t="shared" si="3"/>
        <v>2.6971961200000005</v>
      </c>
      <c r="I145" s="563">
        <f t="shared" si="3"/>
        <v>4.2795863999999994E-6</v>
      </c>
      <c r="J145" s="564">
        <f t="shared" si="3"/>
        <v>6.4193796000000004E-6</v>
      </c>
      <c r="K145" s="312"/>
    </row>
    <row r="146" spans="1:11" x14ac:dyDescent="0.3">
      <c r="A146" s="559"/>
      <c r="B146" s="560" t="s">
        <v>554</v>
      </c>
      <c r="C146" s="561" t="s">
        <v>41</v>
      </c>
      <c r="D146" s="562" t="s">
        <v>143</v>
      </c>
      <c r="E146" s="562">
        <v>10.210000000000001</v>
      </c>
      <c r="F146" s="562">
        <v>4.4880000000000004E-5</v>
      </c>
      <c r="G146" s="562">
        <v>4.2240000000000002E-5</v>
      </c>
      <c r="H146" s="563">
        <f t="shared" si="3"/>
        <v>2.6971961200000005</v>
      </c>
      <c r="I146" s="563">
        <f t="shared" si="3"/>
        <v>1.1856039360000002E-5</v>
      </c>
      <c r="J146" s="564">
        <f t="shared" si="3"/>
        <v>1.1158625280000002E-5</v>
      </c>
      <c r="K146" s="312"/>
    </row>
    <row r="147" spans="1:11" x14ac:dyDescent="0.3">
      <c r="A147" s="559"/>
      <c r="B147" s="560" t="s">
        <v>669</v>
      </c>
      <c r="C147" s="561" t="s">
        <v>41</v>
      </c>
      <c r="D147" s="562" t="s">
        <v>143</v>
      </c>
      <c r="E147" s="562"/>
      <c r="F147" s="562">
        <v>1.1249999999999999E-5</v>
      </c>
      <c r="G147" s="562">
        <v>2.2499999999999998E-5</v>
      </c>
      <c r="H147" s="563"/>
      <c r="I147" s="565">
        <f t="shared" ref="I147:J149" si="4">F147*0.264172</f>
        <v>2.9719349999999998E-6</v>
      </c>
      <c r="J147" s="564">
        <f t="shared" si="4"/>
        <v>5.9438699999999996E-6</v>
      </c>
      <c r="K147" s="312"/>
    </row>
    <row r="148" spans="1:11" x14ac:dyDescent="0.3">
      <c r="A148" s="559"/>
      <c r="B148" s="560" t="s">
        <v>670</v>
      </c>
      <c r="C148" s="561" t="s">
        <v>41</v>
      </c>
      <c r="D148" s="562" t="s">
        <v>143</v>
      </c>
      <c r="E148" s="562"/>
      <c r="F148" s="562">
        <v>8.0999999999999987E-6</v>
      </c>
      <c r="G148" s="562">
        <v>1.6199999999999997E-5</v>
      </c>
      <c r="H148" s="563"/>
      <c r="I148" s="565">
        <f t="shared" si="4"/>
        <v>2.1397931999999997E-6</v>
      </c>
      <c r="J148" s="564">
        <f t="shared" si="4"/>
        <v>4.2795863999999994E-6</v>
      </c>
      <c r="K148" s="312"/>
    </row>
    <row r="149" spans="1:11" ht="24" x14ac:dyDescent="0.3">
      <c r="A149" s="559"/>
      <c r="B149" s="566" t="s">
        <v>666</v>
      </c>
      <c r="C149" s="561" t="s">
        <v>41</v>
      </c>
      <c r="D149" s="562" t="s">
        <v>143</v>
      </c>
      <c r="E149" s="562"/>
      <c r="F149" s="562">
        <v>4.4000000000000006E-5</v>
      </c>
      <c r="G149" s="562">
        <v>4.4000000000000006E-5</v>
      </c>
      <c r="H149" s="563"/>
      <c r="I149" s="567">
        <f t="shared" si="4"/>
        <v>1.1623568000000002E-5</v>
      </c>
      <c r="J149" s="564">
        <f t="shared" si="4"/>
        <v>1.1623568000000002E-5</v>
      </c>
      <c r="K149" s="312"/>
    </row>
    <row r="150" spans="1:11" x14ac:dyDescent="0.3">
      <c r="A150" s="559"/>
      <c r="B150" s="560" t="s">
        <v>671</v>
      </c>
      <c r="C150" s="568" t="s">
        <v>150</v>
      </c>
      <c r="D150" s="562" t="s">
        <v>144</v>
      </c>
      <c r="E150" s="562">
        <v>0.40723948049120001</v>
      </c>
      <c r="F150" s="562">
        <v>8.931291427951199E-2</v>
      </c>
      <c r="G150" s="562">
        <v>6.0592207787999999E-3</v>
      </c>
      <c r="H150" s="563">
        <f t="shared" ref="H150:J151" si="5">E150*35.315</f>
        <v>14.381662253546727</v>
      </c>
      <c r="I150" s="563">
        <f t="shared" si="5"/>
        <v>3.1540855677809656</v>
      </c>
      <c r="J150" s="564">
        <f t="shared" si="5"/>
        <v>0.21398138180332199</v>
      </c>
      <c r="K150" s="397" t="s">
        <v>452</v>
      </c>
    </row>
    <row r="151" spans="1:11" x14ac:dyDescent="0.3">
      <c r="A151" s="559"/>
      <c r="B151" s="560" t="s">
        <v>555</v>
      </c>
      <c r="C151" s="568" t="s">
        <v>150</v>
      </c>
      <c r="D151" s="562" t="s">
        <v>144</v>
      </c>
      <c r="E151" s="562">
        <v>0.40723948049120001</v>
      </c>
      <c r="F151" s="562">
        <v>0.129418971419584</v>
      </c>
      <c r="G151" s="562">
        <v>1.15199999992E-2</v>
      </c>
      <c r="H151" s="563">
        <f t="shared" si="5"/>
        <v>14.381662253546727</v>
      </c>
      <c r="I151" s="563">
        <f t="shared" si="5"/>
        <v>4.5704309756826085</v>
      </c>
      <c r="J151" s="564">
        <f t="shared" si="5"/>
        <v>0.40682879997174798</v>
      </c>
      <c r="K151" s="312"/>
    </row>
    <row r="152" spans="1:11" x14ac:dyDescent="0.3">
      <c r="A152" s="559"/>
      <c r="B152" s="560" t="s">
        <v>556</v>
      </c>
      <c r="C152" s="561" t="s">
        <v>41</v>
      </c>
      <c r="D152" s="562" t="s">
        <v>143</v>
      </c>
      <c r="E152" s="562"/>
      <c r="F152" s="562">
        <v>8.9099999999999997E-4</v>
      </c>
      <c r="G152" s="562">
        <v>1.0854E-3</v>
      </c>
      <c r="H152" s="563"/>
      <c r="I152" s="563">
        <f t="shared" ref="I152:I164" si="6">F152*0.264172</f>
        <v>2.3537725200000002E-4</v>
      </c>
      <c r="J152" s="564">
        <f t="shared" ref="J152:J164" si="7">G152*0.264172</f>
        <v>2.8673228880000002E-4</v>
      </c>
      <c r="K152" s="312"/>
    </row>
    <row r="153" spans="1:11" x14ac:dyDescent="0.3">
      <c r="A153" s="559"/>
      <c r="B153" s="566" t="s">
        <v>557</v>
      </c>
      <c r="C153" s="561" t="s">
        <v>41</v>
      </c>
      <c r="D153" s="562" t="s">
        <v>143</v>
      </c>
      <c r="E153" s="562"/>
      <c r="F153" s="562">
        <v>1.7336000000000003E-3</v>
      </c>
      <c r="G153" s="562">
        <v>1.5400000000000001E-3</v>
      </c>
      <c r="H153" s="563"/>
      <c r="I153" s="563">
        <f t="shared" si="6"/>
        <v>4.5796857920000009E-4</v>
      </c>
      <c r="J153" s="564">
        <f t="shared" si="7"/>
        <v>4.0682488000000008E-4</v>
      </c>
      <c r="K153" s="312"/>
    </row>
    <row r="154" spans="1:11" x14ac:dyDescent="0.3">
      <c r="A154" s="559"/>
      <c r="B154" s="566" t="s">
        <v>558</v>
      </c>
      <c r="C154" s="561" t="s">
        <v>41</v>
      </c>
      <c r="D154" s="562" t="s">
        <v>143</v>
      </c>
      <c r="E154" s="562">
        <v>8.7799999999999994</v>
      </c>
      <c r="F154" s="562">
        <v>5.3906109729999995E-4</v>
      </c>
      <c r="G154" s="562">
        <v>1.1217456359999999E-4</v>
      </c>
      <c r="H154" s="563">
        <f t="shared" ref="H154:H163" si="8">E154*0.264172</f>
        <v>2.31943016</v>
      </c>
      <c r="I154" s="563">
        <f t="shared" si="6"/>
        <v>1.4240484819593561E-4</v>
      </c>
      <c r="J154" s="564">
        <f t="shared" si="7"/>
        <v>2.96333788153392E-5</v>
      </c>
      <c r="K154" s="312"/>
    </row>
    <row r="155" spans="1:11" x14ac:dyDescent="0.3">
      <c r="A155" s="559"/>
      <c r="B155" s="560" t="s">
        <v>559</v>
      </c>
      <c r="C155" s="561" t="s">
        <v>41</v>
      </c>
      <c r="D155" s="562" t="s">
        <v>143</v>
      </c>
      <c r="E155" s="562">
        <v>8.7799999999999994</v>
      </c>
      <c r="F155" s="562">
        <v>1.2600000000000001E-3</v>
      </c>
      <c r="G155" s="562">
        <v>2.2000000000000001E-4</v>
      </c>
      <c r="H155" s="563">
        <f t="shared" si="8"/>
        <v>2.31943016</v>
      </c>
      <c r="I155" s="563">
        <f t="shared" si="6"/>
        <v>3.3285672000000002E-4</v>
      </c>
      <c r="J155" s="564">
        <f t="shared" si="7"/>
        <v>5.8117840000000004E-5</v>
      </c>
      <c r="K155" s="312"/>
    </row>
    <row r="156" spans="1:11" x14ac:dyDescent="0.3">
      <c r="A156" s="559"/>
      <c r="B156" s="560" t="s">
        <v>560</v>
      </c>
      <c r="C156" s="561" t="s">
        <v>41</v>
      </c>
      <c r="D156" s="562" t="s">
        <v>143</v>
      </c>
      <c r="E156" s="562">
        <v>10.210000000000001</v>
      </c>
      <c r="F156" s="562">
        <v>1.4399999999999999E-3</v>
      </c>
      <c r="G156" s="562">
        <v>2.6000000000000003E-4</v>
      </c>
      <c r="H156" s="563">
        <f t="shared" si="8"/>
        <v>2.6971961200000005</v>
      </c>
      <c r="I156" s="563">
        <f t="shared" si="6"/>
        <v>3.8040767999999997E-4</v>
      </c>
      <c r="J156" s="564">
        <f t="shared" si="7"/>
        <v>6.8684720000000018E-5</v>
      </c>
      <c r="K156" s="312"/>
    </row>
    <row r="157" spans="1:11" x14ac:dyDescent="0.3">
      <c r="A157" s="559"/>
      <c r="B157" s="560" t="s">
        <v>561</v>
      </c>
      <c r="C157" s="561" t="s">
        <v>41</v>
      </c>
      <c r="D157" s="562" t="s">
        <v>143</v>
      </c>
      <c r="E157" s="562">
        <v>8.7799999999999994</v>
      </c>
      <c r="F157" s="562">
        <v>6.4000000000000005E-4</v>
      </c>
      <c r="G157" s="562">
        <v>2.2000000000000001E-4</v>
      </c>
      <c r="H157" s="563">
        <f t="shared" si="8"/>
        <v>2.31943016</v>
      </c>
      <c r="I157" s="563">
        <f t="shared" si="6"/>
        <v>1.6907008000000004E-4</v>
      </c>
      <c r="J157" s="564">
        <f t="shared" si="7"/>
        <v>5.8117840000000004E-5</v>
      </c>
      <c r="K157" s="312"/>
    </row>
    <row r="158" spans="1:11" x14ac:dyDescent="0.3">
      <c r="A158" s="559"/>
      <c r="B158" s="560" t="s">
        <v>562</v>
      </c>
      <c r="C158" s="561" t="s">
        <v>41</v>
      </c>
      <c r="D158" s="562" t="s">
        <v>143</v>
      </c>
      <c r="E158" s="562">
        <v>10.210000000000001</v>
      </c>
      <c r="F158" s="562">
        <v>5.9999999999999995E-5</v>
      </c>
      <c r="G158" s="562">
        <v>4.4999999999999999E-4</v>
      </c>
      <c r="H158" s="563">
        <f t="shared" si="8"/>
        <v>2.6971961200000005</v>
      </c>
      <c r="I158" s="563">
        <f t="shared" si="6"/>
        <v>1.5850320000000001E-5</v>
      </c>
      <c r="J158" s="564">
        <f t="shared" si="7"/>
        <v>1.1887740000000001E-4</v>
      </c>
      <c r="K158" s="312"/>
    </row>
    <row r="159" spans="1:11" x14ac:dyDescent="0.3">
      <c r="A159" s="559"/>
      <c r="B159" s="560" t="s">
        <v>563</v>
      </c>
      <c r="C159" s="561" t="s">
        <v>41</v>
      </c>
      <c r="D159" s="562" t="s">
        <v>143</v>
      </c>
      <c r="E159" s="562">
        <v>9.75</v>
      </c>
      <c r="F159" s="562">
        <v>0</v>
      </c>
      <c r="G159" s="562">
        <v>2.9999999999999997E-4</v>
      </c>
      <c r="H159" s="563">
        <f t="shared" si="8"/>
        <v>2.5756770000000002</v>
      </c>
      <c r="I159" s="563">
        <f t="shared" si="6"/>
        <v>0</v>
      </c>
      <c r="J159" s="564">
        <f t="shared" si="7"/>
        <v>7.9251599999999992E-5</v>
      </c>
      <c r="K159" s="312"/>
    </row>
    <row r="160" spans="1:11" x14ac:dyDescent="0.3">
      <c r="A160" s="559"/>
      <c r="B160" s="560" t="s">
        <v>564</v>
      </c>
      <c r="C160" s="561" t="s">
        <v>41</v>
      </c>
      <c r="D160" s="562" t="s">
        <v>143</v>
      </c>
      <c r="E160" s="562">
        <v>8.31</v>
      </c>
      <c r="F160" s="562">
        <v>7.0599999999999994E-3</v>
      </c>
      <c r="G160" s="562">
        <v>1.1E-4</v>
      </c>
      <c r="H160" s="563">
        <f t="shared" si="8"/>
        <v>2.1952693200000004</v>
      </c>
      <c r="I160" s="563">
        <f t="shared" si="6"/>
        <v>1.8650543199999999E-3</v>
      </c>
      <c r="J160" s="564">
        <f t="shared" si="7"/>
        <v>2.9058920000000002E-5</v>
      </c>
      <c r="K160" s="312"/>
    </row>
    <row r="161" spans="1:11" x14ac:dyDescent="0.3">
      <c r="A161" s="559"/>
      <c r="B161" s="560" t="s">
        <v>565</v>
      </c>
      <c r="C161" s="561" t="s">
        <v>41</v>
      </c>
      <c r="D161" s="562" t="s">
        <v>143</v>
      </c>
      <c r="E161" s="562">
        <v>8.7799999999999994</v>
      </c>
      <c r="F161" s="562">
        <v>3.3599999999999997E-3</v>
      </c>
      <c r="G161" s="562">
        <v>3.4499999999999998E-4</v>
      </c>
      <c r="H161" s="563">
        <f t="shared" si="8"/>
        <v>2.31943016</v>
      </c>
      <c r="I161" s="563">
        <f t="shared" si="6"/>
        <v>8.8761791999999995E-4</v>
      </c>
      <c r="J161" s="564">
        <f t="shared" si="7"/>
        <v>9.1139340000000006E-5</v>
      </c>
      <c r="K161" s="312"/>
    </row>
    <row r="162" spans="1:11" x14ac:dyDescent="0.3">
      <c r="A162" s="559"/>
      <c r="B162" s="560" t="s">
        <v>566</v>
      </c>
      <c r="C162" s="561" t="s">
        <v>41</v>
      </c>
      <c r="D162" s="562" t="s">
        <v>143</v>
      </c>
      <c r="E162" s="562">
        <v>8.7799999999999994</v>
      </c>
      <c r="F162" s="562">
        <v>5.0000000000000001E-4</v>
      </c>
      <c r="G162" s="562">
        <v>2.2000000000000001E-4</v>
      </c>
      <c r="H162" s="563">
        <f t="shared" si="8"/>
        <v>2.31943016</v>
      </c>
      <c r="I162" s="563">
        <f t="shared" si="6"/>
        <v>1.3208600000000001E-4</v>
      </c>
      <c r="J162" s="564">
        <f t="shared" si="7"/>
        <v>5.8117840000000004E-5</v>
      </c>
      <c r="K162" s="312"/>
    </row>
    <row r="163" spans="1:11" x14ac:dyDescent="0.3">
      <c r="A163" s="559"/>
      <c r="B163" s="560" t="s">
        <v>567</v>
      </c>
      <c r="C163" s="561" t="s">
        <v>41</v>
      </c>
      <c r="D163" s="562" t="s">
        <v>143</v>
      </c>
      <c r="E163" s="562">
        <v>10.210000000000001</v>
      </c>
      <c r="F163" s="562">
        <v>5.6999999999999998E-4</v>
      </c>
      <c r="G163" s="562">
        <v>2.6000000000000003E-4</v>
      </c>
      <c r="H163" s="563">
        <f t="shared" si="8"/>
        <v>2.6971961200000005</v>
      </c>
      <c r="I163" s="563">
        <f t="shared" si="6"/>
        <v>1.5057804000000001E-4</v>
      </c>
      <c r="J163" s="564">
        <f t="shared" si="7"/>
        <v>6.8684720000000018E-5</v>
      </c>
      <c r="K163" s="312"/>
    </row>
    <row r="164" spans="1:11" ht="24.75" thickBot="1" x14ac:dyDescent="0.35">
      <c r="A164" s="559"/>
      <c r="B164" s="569" t="s">
        <v>666</v>
      </c>
      <c r="C164" s="570" t="s">
        <v>41</v>
      </c>
      <c r="D164" s="571" t="s">
        <v>143</v>
      </c>
      <c r="E164" s="571"/>
      <c r="F164" s="571">
        <v>2.9500000000000006E-5</v>
      </c>
      <c r="G164" s="571">
        <v>2.9500000000000006E-5</v>
      </c>
      <c r="H164" s="572"/>
      <c r="I164" s="572">
        <f t="shared" si="6"/>
        <v>7.7930740000000022E-6</v>
      </c>
      <c r="J164" s="573">
        <f t="shared" si="7"/>
        <v>7.7930740000000022E-6</v>
      </c>
      <c r="K164" s="313"/>
    </row>
    <row r="165" spans="1:11" x14ac:dyDescent="0.3">
      <c r="B165" s="559" t="s">
        <v>313</v>
      </c>
      <c r="C165" s="549"/>
      <c r="D165" s="549"/>
      <c r="E165" s="549"/>
      <c r="F165" s="549"/>
    </row>
    <row r="166" spans="1:11" x14ac:dyDescent="0.3">
      <c r="B166" s="484" t="s">
        <v>510</v>
      </c>
      <c r="C166" s="549"/>
      <c r="D166" s="549"/>
      <c r="E166" s="549"/>
      <c r="F166" s="549"/>
    </row>
    <row r="167" spans="1:11" x14ac:dyDescent="0.3">
      <c r="B167" s="549"/>
      <c r="C167" s="549"/>
      <c r="D167" s="549"/>
      <c r="E167" s="549"/>
      <c r="F167" s="549"/>
    </row>
    <row r="168" spans="1:11" x14ac:dyDescent="0.3">
      <c r="B168" s="549"/>
      <c r="C168" s="549"/>
      <c r="D168" s="549"/>
      <c r="E168" s="549"/>
      <c r="F168" s="549"/>
    </row>
    <row r="169" spans="1:11" s="428" customFormat="1" x14ac:dyDescent="0.3">
      <c r="B169" s="427" t="s">
        <v>465</v>
      </c>
    </row>
    <row r="170" spans="1:11" x14ac:dyDescent="0.3">
      <c r="B170" s="549"/>
      <c r="C170" s="549"/>
      <c r="D170" s="549"/>
      <c r="E170" s="549"/>
      <c r="F170" s="549"/>
    </row>
    <row r="171" spans="1:11" ht="17.25" thickBot="1" x14ac:dyDescent="0.35">
      <c r="B171" s="431" t="s">
        <v>464</v>
      </c>
    </row>
    <row r="172" spans="1:11" ht="17.25" thickBot="1" x14ac:dyDescent="0.35">
      <c r="B172" s="574" t="s">
        <v>429</v>
      </c>
      <c r="C172" s="489" t="s">
        <v>285</v>
      </c>
      <c r="D172" s="492" t="s">
        <v>136</v>
      </c>
      <c r="E172" s="551" t="s">
        <v>260</v>
      </c>
      <c r="F172" s="575" t="s">
        <v>261</v>
      </c>
      <c r="G172" s="576" t="s">
        <v>262</v>
      </c>
      <c r="H172" s="576" t="s">
        <v>257</v>
      </c>
    </row>
    <row r="173" spans="1:11" ht="17.25" thickTop="1" x14ac:dyDescent="0.3">
      <c r="B173" s="577" t="s">
        <v>419</v>
      </c>
      <c r="C173" s="578" t="s">
        <v>42</v>
      </c>
      <c r="D173" s="81">
        <v>685.4</v>
      </c>
      <c r="E173" s="375">
        <v>0.3</v>
      </c>
      <c r="F173" s="376">
        <v>0.9</v>
      </c>
      <c r="G173" s="579">
        <f>E173/25</f>
        <v>1.2E-2</v>
      </c>
      <c r="H173" s="580">
        <f>F173/298</f>
        <v>3.0201342281879194E-3</v>
      </c>
    </row>
    <row r="174" spans="1:11" x14ac:dyDescent="0.3">
      <c r="B174" s="581" t="s">
        <v>420</v>
      </c>
      <c r="C174" s="582" t="s">
        <v>42</v>
      </c>
      <c r="D174" s="272">
        <v>538.79999999999995</v>
      </c>
      <c r="E174" s="377">
        <v>0.4</v>
      </c>
      <c r="F174" s="378">
        <v>2.6</v>
      </c>
      <c r="G174" s="583">
        <f>E174/25</f>
        <v>1.6E-2</v>
      </c>
      <c r="H174" s="584">
        <f t="shared" ref="H174:H182" si="9">F174/298</f>
        <v>8.7248322147651016E-3</v>
      </c>
    </row>
    <row r="175" spans="1:11" x14ac:dyDescent="0.3">
      <c r="B175" s="581" t="s">
        <v>421</v>
      </c>
      <c r="C175" s="585" t="s">
        <v>42</v>
      </c>
      <c r="D175" s="272">
        <v>761.7</v>
      </c>
      <c r="E175" s="377">
        <v>0.8</v>
      </c>
      <c r="F175" s="378">
        <v>3.8</v>
      </c>
      <c r="G175" s="583">
        <f t="shared" ref="G175:G182" si="10">E175/25</f>
        <v>3.2000000000000001E-2</v>
      </c>
      <c r="H175" s="584">
        <f t="shared" si="9"/>
        <v>1.2751677852348993E-2</v>
      </c>
    </row>
    <row r="176" spans="1:11" x14ac:dyDescent="0.3">
      <c r="B176" s="581" t="s">
        <v>422</v>
      </c>
      <c r="C176" s="585" t="s">
        <v>42</v>
      </c>
      <c r="D176" s="272">
        <v>448.1</v>
      </c>
      <c r="E176" s="377">
        <v>0.1</v>
      </c>
      <c r="F176" s="378">
        <v>2</v>
      </c>
      <c r="G176" s="583">
        <f t="shared" si="10"/>
        <v>4.0000000000000001E-3</v>
      </c>
      <c r="H176" s="584">
        <f t="shared" si="9"/>
        <v>6.7114093959731542E-3</v>
      </c>
    </row>
    <row r="177" spans="2:11" x14ac:dyDescent="0.3">
      <c r="B177" s="581" t="s">
        <v>423</v>
      </c>
      <c r="C177" s="585" t="s">
        <v>42</v>
      </c>
      <c r="D177" s="272">
        <v>662.1</v>
      </c>
      <c r="E177" s="377">
        <v>0.3</v>
      </c>
      <c r="F177" s="378">
        <v>2.5</v>
      </c>
      <c r="G177" s="583">
        <f t="shared" si="10"/>
        <v>1.2E-2</v>
      </c>
      <c r="H177" s="584">
        <f t="shared" si="9"/>
        <v>8.389261744966443E-3</v>
      </c>
    </row>
    <row r="178" spans="2:11" x14ac:dyDescent="0.3">
      <c r="B178" s="581" t="s">
        <v>424</v>
      </c>
      <c r="C178" s="585" t="s">
        <v>42</v>
      </c>
      <c r="D178" s="272">
        <v>473.3</v>
      </c>
      <c r="E178" s="377">
        <v>0.2</v>
      </c>
      <c r="F178" s="378">
        <v>0.7</v>
      </c>
      <c r="G178" s="583">
        <f t="shared" si="10"/>
        <v>8.0000000000000002E-3</v>
      </c>
      <c r="H178" s="584">
        <f t="shared" si="9"/>
        <v>2.3489932885906038E-3</v>
      </c>
    </row>
    <row r="179" spans="2:11" x14ac:dyDescent="0.3">
      <c r="B179" s="581" t="s">
        <v>425</v>
      </c>
      <c r="C179" s="585" t="s">
        <v>42</v>
      </c>
      <c r="D179" s="272">
        <v>672</v>
      </c>
      <c r="E179" s="377">
        <v>0.3</v>
      </c>
      <c r="F179" s="378">
        <v>3</v>
      </c>
      <c r="G179" s="583">
        <f t="shared" si="10"/>
        <v>1.2E-2</v>
      </c>
      <c r="H179" s="584">
        <f t="shared" si="9"/>
        <v>1.0067114093959731E-2</v>
      </c>
    </row>
    <row r="180" spans="2:11" x14ac:dyDescent="0.3">
      <c r="B180" s="581" t="s">
        <v>426</v>
      </c>
      <c r="C180" s="585" t="s">
        <v>42</v>
      </c>
      <c r="D180" s="272">
        <v>385.2</v>
      </c>
      <c r="E180" s="377">
        <v>0.5</v>
      </c>
      <c r="F180" s="378">
        <v>0.9</v>
      </c>
      <c r="G180" s="583">
        <f t="shared" si="10"/>
        <v>0.02</v>
      </c>
      <c r="H180" s="584">
        <f t="shared" si="9"/>
        <v>3.0201342281879194E-3</v>
      </c>
    </row>
    <row r="181" spans="2:11" x14ac:dyDescent="0.3">
      <c r="B181" s="581" t="s">
        <v>427</v>
      </c>
      <c r="C181" s="585" t="s">
        <v>42</v>
      </c>
      <c r="D181" s="272">
        <v>460.6</v>
      </c>
      <c r="E181" s="377">
        <v>1.6</v>
      </c>
      <c r="F181" s="378">
        <v>3.3</v>
      </c>
      <c r="G181" s="583">
        <f t="shared" si="10"/>
        <v>6.4000000000000001E-2</v>
      </c>
      <c r="H181" s="584">
        <f t="shared" si="9"/>
        <v>1.1073825503355703E-2</v>
      </c>
    </row>
    <row r="182" spans="2:11" ht="17.25" thickBot="1" x14ac:dyDescent="0.35">
      <c r="B182" s="586" t="s">
        <v>428</v>
      </c>
      <c r="C182" s="477" t="s">
        <v>42</v>
      </c>
      <c r="D182" s="273">
        <v>648.79999999999995</v>
      </c>
      <c r="E182" s="379">
        <v>0.4</v>
      </c>
      <c r="F182" s="380">
        <v>3</v>
      </c>
      <c r="G182" s="587">
        <f t="shared" si="10"/>
        <v>1.6E-2</v>
      </c>
      <c r="H182" s="588">
        <f t="shared" si="9"/>
        <v>1.0067114093959731E-2</v>
      </c>
    </row>
    <row r="183" spans="2:11" x14ac:dyDescent="0.3">
      <c r="B183" s="815" t="s">
        <v>319</v>
      </c>
      <c r="C183" s="815"/>
      <c r="D183" s="815"/>
      <c r="E183" s="815"/>
      <c r="F183" s="815"/>
    </row>
    <row r="184" spans="2:11" x14ac:dyDescent="0.3">
      <c r="B184" s="484"/>
      <c r="C184" s="589"/>
      <c r="D184" s="590"/>
      <c r="E184" s="590"/>
      <c r="F184" s="559"/>
      <c r="K184" s="591"/>
    </row>
    <row r="185" spans="2:11" ht="17.25" thickBot="1" x14ac:dyDescent="0.35">
      <c r="B185" s="431" t="s">
        <v>661</v>
      </c>
    </row>
    <row r="186" spans="2:11" ht="17.25" thickBot="1" x14ac:dyDescent="0.35">
      <c r="B186" s="574" t="s">
        <v>430</v>
      </c>
      <c r="C186" s="489" t="s">
        <v>433</v>
      </c>
      <c r="D186" s="592" t="s">
        <v>285</v>
      </c>
      <c r="E186" s="492" t="s">
        <v>151</v>
      </c>
      <c r="F186" s="492" t="s">
        <v>264</v>
      </c>
      <c r="G186" s="492" t="s">
        <v>265</v>
      </c>
      <c r="H186" s="553" t="s">
        <v>449</v>
      </c>
    </row>
    <row r="187" spans="2:11" ht="17.25" thickTop="1" x14ac:dyDescent="0.3">
      <c r="B187" s="593" t="s">
        <v>662</v>
      </c>
      <c r="C187" s="594" t="s">
        <v>263</v>
      </c>
      <c r="D187" s="595" t="s">
        <v>279</v>
      </c>
      <c r="E187" s="382">
        <v>66.33</v>
      </c>
      <c r="F187" s="385">
        <f>1.25/1000</f>
        <v>1.25E-3</v>
      </c>
      <c r="G187" s="387">
        <f>0.125/1000</f>
        <v>1.25E-4</v>
      </c>
      <c r="H187" s="383"/>
    </row>
    <row r="188" spans="2:11" ht="24" x14ac:dyDescent="0.3">
      <c r="B188" s="596" t="s">
        <v>663</v>
      </c>
      <c r="C188" s="597" t="s">
        <v>263</v>
      </c>
      <c r="D188" s="598" t="s">
        <v>137</v>
      </c>
      <c r="E188" s="381">
        <f>E187*0.948</f>
        <v>62.880839999999992</v>
      </c>
      <c r="F188" s="384">
        <f>F187*0.948</f>
        <v>1.1850000000000001E-3</v>
      </c>
      <c r="G188" s="386">
        <f>G187*0.948</f>
        <v>1.1849999999999999E-4</v>
      </c>
      <c r="H188" s="398" t="s">
        <v>453</v>
      </c>
    </row>
    <row r="189" spans="2:11" ht="17.25" thickBot="1" x14ac:dyDescent="0.35">
      <c r="B189" s="599" t="s">
        <v>664</v>
      </c>
      <c r="C189" s="600" t="s">
        <v>432</v>
      </c>
      <c r="D189" s="601" t="s">
        <v>137</v>
      </c>
      <c r="E189" s="276">
        <f>'Base year activity data input'!D6</f>
        <v>0</v>
      </c>
      <c r="F189" s="276">
        <f>'Base year activity data input'!E6</f>
        <v>0</v>
      </c>
      <c r="G189" s="276">
        <f>'Base year activity data input'!F6</f>
        <v>0</v>
      </c>
      <c r="H189" s="277"/>
      <c r="I189" s="602"/>
    </row>
    <row r="190" spans="2:11" x14ac:dyDescent="0.3">
      <c r="B190" s="559" t="s">
        <v>314</v>
      </c>
      <c r="C190" s="589"/>
      <c r="D190" s="590"/>
      <c r="E190" s="590"/>
      <c r="F190" s="559"/>
    </row>
    <row r="191" spans="2:11" x14ac:dyDescent="0.3">
      <c r="E191" s="559"/>
      <c r="F191" s="559"/>
    </row>
    <row r="192" spans="2:11" s="428" customFormat="1" x14ac:dyDescent="0.3">
      <c r="B192" s="427" t="s">
        <v>568</v>
      </c>
    </row>
    <row r="193" spans="2:8" x14ac:dyDescent="0.3">
      <c r="E193" s="559"/>
      <c r="F193" s="559"/>
    </row>
    <row r="194" spans="2:8" ht="17.25" thickBot="1" x14ac:dyDescent="0.35">
      <c r="B194" s="431" t="s">
        <v>448</v>
      </c>
      <c r="C194" s="559"/>
      <c r="D194" s="695"/>
      <c r="E194" s="559"/>
      <c r="F194" s="559"/>
    </row>
    <row r="195" spans="2:8" ht="17.25" thickBot="1" x14ac:dyDescent="0.35">
      <c r="B195" s="488" t="s">
        <v>447</v>
      </c>
      <c r="C195" s="489" t="s">
        <v>570</v>
      </c>
      <c r="D195" s="489" t="s">
        <v>285</v>
      </c>
      <c r="E195" s="489" t="s">
        <v>340</v>
      </c>
      <c r="F195" s="603" t="s">
        <v>341</v>
      </c>
      <c r="H195" s="604"/>
    </row>
    <row r="196" spans="2:8" ht="17.25" thickTop="1" x14ac:dyDescent="0.3">
      <c r="B196" s="605" t="s">
        <v>571</v>
      </c>
      <c r="C196" s="606" t="s">
        <v>539</v>
      </c>
      <c r="D196" s="606" t="s">
        <v>285</v>
      </c>
      <c r="E196" s="606" t="s">
        <v>573</v>
      </c>
      <c r="F196" s="607"/>
      <c r="H196" s="608" t="s">
        <v>665</v>
      </c>
    </row>
    <row r="197" spans="2:8" x14ac:dyDescent="0.3">
      <c r="B197" s="609" t="s">
        <v>655</v>
      </c>
      <c r="C197" s="610" t="s">
        <v>572</v>
      </c>
      <c r="D197" s="463" t="s">
        <v>94</v>
      </c>
      <c r="E197" s="611">
        <v>750</v>
      </c>
      <c r="F197" s="612"/>
      <c r="H197" s="608" t="s">
        <v>676</v>
      </c>
    </row>
    <row r="198" spans="2:8" x14ac:dyDescent="0.3">
      <c r="B198" s="613" t="s">
        <v>655</v>
      </c>
      <c r="C198" s="614" t="s">
        <v>654</v>
      </c>
      <c r="D198" s="696" t="s">
        <v>94</v>
      </c>
      <c r="E198" s="615">
        <v>770</v>
      </c>
      <c r="F198" s="616"/>
      <c r="H198" s="608" t="s">
        <v>436</v>
      </c>
    </row>
    <row r="199" spans="2:8" ht="32.450000000000003" customHeight="1" x14ac:dyDescent="0.3">
      <c r="B199" s="617" t="s">
        <v>571</v>
      </c>
      <c r="C199" s="618" t="s">
        <v>539</v>
      </c>
      <c r="D199" s="618" t="s">
        <v>285</v>
      </c>
      <c r="E199" s="619" t="s">
        <v>577</v>
      </c>
      <c r="F199" s="620"/>
      <c r="H199" s="608" t="s">
        <v>437</v>
      </c>
    </row>
    <row r="200" spans="2:8" x14ac:dyDescent="0.3">
      <c r="B200" s="621" t="s">
        <v>676</v>
      </c>
      <c r="C200" s="610" t="s">
        <v>574</v>
      </c>
      <c r="D200" s="463" t="s">
        <v>94</v>
      </c>
      <c r="E200" s="611">
        <v>439.7</v>
      </c>
      <c r="F200" s="612"/>
      <c r="H200" s="608" t="s">
        <v>496</v>
      </c>
    </row>
    <row r="201" spans="2:8" x14ac:dyDescent="0.3">
      <c r="B201" s="621" t="s">
        <v>675</v>
      </c>
      <c r="C201" s="622" t="s">
        <v>442</v>
      </c>
      <c r="D201" s="585" t="s">
        <v>94</v>
      </c>
      <c r="E201" s="623">
        <v>522</v>
      </c>
      <c r="F201" s="624"/>
      <c r="H201" s="608" t="s">
        <v>439</v>
      </c>
    </row>
    <row r="202" spans="2:8" x14ac:dyDescent="0.3">
      <c r="B202" s="621" t="s">
        <v>675</v>
      </c>
      <c r="C202" s="622" t="s">
        <v>443</v>
      </c>
      <c r="D202" s="585" t="s">
        <v>94</v>
      </c>
      <c r="E202" s="623">
        <v>477.3</v>
      </c>
      <c r="F202" s="624"/>
      <c r="H202" s="608" t="s">
        <v>460</v>
      </c>
    </row>
    <row r="203" spans="2:8" x14ac:dyDescent="0.3">
      <c r="B203" s="621" t="s">
        <v>675</v>
      </c>
      <c r="C203" s="622" t="s">
        <v>575</v>
      </c>
      <c r="D203" s="585" t="s">
        <v>94</v>
      </c>
      <c r="E203" s="623">
        <v>379.90000000000003</v>
      </c>
      <c r="F203" s="624"/>
      <c r="H203" s="608" t="s">
        <v>462</v>
      </c>
    </row>
    <row r="204" spans="2:8" x14ac:dyDescent="0.3">
      <c r="B204" s="621" t="s">
        <v>675</v>
      </c>
      <c r="C204" s="622" t="s">
        <v>576</v>
      </c>
      <c r="D204" s="585" t="s">
        <v>94</v>
      </c>
      <c r="E204" s="623">
        <v>442</v>
      </c>
      <c r="F204" s="624"/>
      <c r="H204" s="429"/>
    </row>
    <row r="205" spans="2:8" x14ac:dyDescent="0.3">
      <c r="B205" s="621" t="s">
        <v>675</v>
      </c>
      <c r="C205" s="622" t="s">
        <v>631</v>
      </c>
      <c r="D205" s="585" t="s">
        <v>94</v>
      </c>
      <c r="E205" s="623">
        <v>382.90000000000003</v>
      </c>
      <c r="F205" s="624"/>
      <c r="H205" s="429"/>
    </row>
    <row r="206" spans="2:8" x14ac:dyDescent="0.3">
      <c r="B206" s="621" t="s">
        <v>675</v>
      </c>
      <c r="C206" s="614" t="s">
        <v>674</v>
      </c>
      <c r="D206" s="696" t="s">
        <v>94</v>
      </c>
      <c r="E206" s="615">
        <v>414.9</v>
      </c>
      <c r="F206" s="616"/>
      <c r="H206" s="429"/>
    </row>
    <row r="207" spans="2:8" ht="24" customHeight="1" x14ac:dyDescent="0.3">
      <c r="B207" s="617" t="s">
        <v>571</v>
      </c>
      <c r="C207" s="618" t="s">
        <v>539</v>
      </c>
      <c r="D207" s="618" t="s">
        <v>285</v>
      </c>
      <c r="E207" s="619" t="s">
        <v>578</v>
      </c>
      <c r="F207" s="620"/>
      <c r="H207" s="604"/>
    </row>
    <row r="208" spans="2:8" x14ac:dyDescent="0.3">
      <c r="B208" s="609" t="s">
        <v>435</v>
      </c>
      <c r="C208" s="610" t="s">
        <v>632</v>
      </c>
      <c r="D208" s="463" t="s">
        <v>94</v>
      </c>
      <c r="E208" s="611">
        <v>210</v>
      </c>
      <c r="F208" s="612"/>
    </row>
    <row r="209" spans="2:6" x14ac:dyDescent="0.3">
      <c r="B209" s="625" t="s">
        <v>434</v>
      </c>
      <c r="C209" s="622" t="s">
        <v>633</v>
      </c>
      <c r="D209" s="585" t="s">
        <v>94</v>
      </c>
      <c r="E209" s="623">
        <v>210</v>
      </c>
      <c r="F209" s="624"/>
    </row>
    <row r="210" spans="2:6" x14ac:dyDescent="0.3">
      <c r="B210" s="625" t="s">
        <v>434</v>
      </c>
      <c r="C210" s="622" t="s">
        <v>634</v>
      </c>
      <c r="D210" s="585" t="s">
        <v>94</v>
      </c>
      <c r="E210" s="623">
        <v>210</v>
      </c>
      <c r="F210" s="624"/>
    </row>
    <row r="211" spans="2:6" x14ac:dyDescent="0.3">
      <c r="B211" s="625" t="s">
        <v>434</v>
      </c>
      <c r="C211" s="622" t="s">
        <v>635</v>
      </c>
      <c r="D211" s="585" t="s">
        <v>94</v>
      </c>
      <c r="E211" s="623">
        <v>190</v>
      </c>
      <c r="F211" s="624"/>
    </row>
    <row r="212" spans="2:6" x14ac:dyDescent="0.3">
      <c r="B212" s="625" t="s">
        <v>434</v>
      </c>
      <c r="C212" s="622" t="s">
        <v>636</v>
      </c>
      <c r="D212" s="585" t="s">
        <v>94</v>
      </c>
      <c r="E212" s="623">
        <v>250</v>
      </c>
      <c r="F212" s="624"/>
    </row>
    <row r="213" spans="2:6" x14ac:dyDescent="0.3">
      <c r="B213" s="625" t="s">
        <v>436</v>
      </c>
      <c r="C213" s="622" t="s">
        <v>637</v>
      </c>
      <c r="D213" s="585" t="s">
        <v>94</v>
      </c>
      <c r="E213" s="623">
        <v>180</v>
      </c>
      <c r="F213" s="624"/>
    </row>
    <row r="214" spans="2:6" x14ac:dyDescent="0.3">
      <c r="B214" s="625" t="s">
        <v>434</v>
      </c>
      <c r="C214" s="622" t="s">
        <v>638</v>
      </c>
      <c r="D214" s="585" t="s">
        <v>94</v>
      </c>
      <c r="E214" s="623">
        <v>130</v>
      </c>
      <c r="F214" s="624"/>
    </row>
    <row r="215" spans="2:6" x14ac:dyDescent="0.3">
      <c r="B215" s="625" t="s">
        <v>434</v>
      </c>
      <c r="C215" s="622" t="s">
        <v>639</v>
      </c>
      <c r="D215" s="585" t="s">
        <v>94</v>
      </c>
      <c r="E215" s="623">
        <v>100</v>
      </c>
      <c r="F215" s="624"/>
    </row>
    <row r="216" spans="2:6" x14ac:dyDescent="0.3">
      <c r="B216" s="625" t="s">
        <v>434</v>
      </c>
      <c r="C216" s="622" t="s">
        <v>640</v>
      </c>
      <c r="D216" s="585" t="s">
        <v>94</v>
      </c>
      <c r="E216" s="623">
        <v>30</v>
      </c>
      <c r="F216" s="624"/>
    </row>
    <row r="217" spans="2:6" x14ac:dyDescent="0.3">
      <c r="B217" s="626" t="s">
        <v>434</v>
      </c>
      <c r="C217" s="614" t="s">
        <v>641</v>
      </c>
      <c r="D217" s="696" t="s">
        <v>94</v>
      </c>
      <c r="E217" s="615">
        <v>200</v>
      </c>
      <c r="F217" s="616"/>
    </row>
    <row r="218" spans="2:6" x14ac:dyDescent="0.3">
      <c r="B218" s="617" t="s">
        <v>571</v>
      </c>
      <c r="C218" s="618" t="s">
        <v>539</v>
      </c>
      <c r="D218" s="618" t="s">
        <v>285</v>
      </c>
      <c r="E218" s="618" t="s">
        <v>573</v>
      </c>
      <c r="F218" s="620" t="s">
        <v>579</v>
      </c>
    </row>
    <row r="219" spans="2:6" x14ac:dyDescent="0.3">
      <c r="B219" s="609" t="s">
        <v>438</v>
      </c>
      <c r="C219" s="610" t="s">
        <v>644</v>
      </c>
      <c r="D219" s="463" t="s">
        <v>94</v>
      </c>
      <c r="E219" s="611">
        <v>1090</v>
      </c>
      <c r="F219" s="612">
        <v>0</v>
      </c>
    </row>
    <row r="220" spans="2:6" x14ac:dyDescent="0.3">
      <c r="B220" s="626" t="s">
        <v>437</v>
      </c>
      <c r="C220" s="614" t="s">
        <v>444</v>
      </c>
      <c r="D220" s="696" t="s">
        <v>94</v>
      </c>
      <c r="E220" s="615">
        <v>2620</v>
      </c>
      <c r="F220" s="616">
        <v>11.6</v>
      </c>
    </row>
    <row r="221" spans="2:6" x14ac:dyDescent="0.3">
      <c r="B221" s="617" t="s">
        <v>571</v>
      </c>
      <c r="C221" s="618" t="s">
        <v>539</v>
      </c>
      <c r="D221" s="618" t="s">
        <v>285</v>
      </c>
      <c r="E221" s="618" t="s">
        <v>573</v>
      </c>
      <c r="F221" s="620"/>
    </row>
    <row r="222" spans="2:6" x14ac:dyDescent="0.3">
      <c r="B222" s="627" t="s">
        <v>497</v>
      </c>
      <c r="C222" s="628" t="s">
        <v>441</v>
      </c>
      <c r="D222" s="454" t="s">
        <v>94</v>
      </c>
      <c r="E222" s="629">
        <v>138</v>
      </c>
      <c r="F222" s="630"/>
    </row>
    <row r="223" spans="2:6" x14ac:dyDescent="0.3">
      <c r="B223" s="617" t="s">
        <v>571</v>
      </c>
      <c r="C223" s="618" t="s">
        <v>539</v>
      </c>
      <c r="D223" s="618" t="s">
        <v>285</v>
      </c>
      <c r="E223" s="618" t="s">
        <v>573</v>
      </c>
      <c r="F223" s="620"/>
    </row>
    <row r="224" spans="2:6" x14ac:dyDescent="0.3">
      <c r="B224" s="609" t="s">
        <v>440</v>
      </c>
      <c r="C224" s="610" t="s">
        <v>642</v>
      </c>
      <c r="D224" s="463" t="s">
        <v>94</v>
      </c>
      <c r="E224" s="611">
        <v>2500</v>
      </c>
      <c r="F224" s="612"/>
    </row>
    <row r="225" spans="2:6" x14ac:dyDescent="0.3">
      <c r="B225" s="625" t="s">
        <v>439</v>
      </c>
      <c r="C225" s="622" t="s">
        <v>643</v>
      </c>
      <c r="D225" s="585" t="s">
        <v>94</v>
      </c>
      <c r="E225" s="623">
        <v>3600</v>
      </c>
      <c r="F225" s="624"/>
    </row>
    <row r="226" spans="2:6" x14ac:dyDescent="0.3">
      <c r="B226" s="625" t="s">
        <v>439</v>
      </c>
      <c r="C226" s="622" t="s">
        <v>645</v>
      </c>
      <c r="D226" s="585" t="s">
        <v>94</v>
      </c>
      <c r="E226" s="623">
        <v>4000</v>
      </c>
      <c r="F226" s="624"/>
    </row>
    <row r="227" spans="2:6" x14ac:dyDescent="0.3">
      <c r="B227" s="625" t="s">
        <v>439</v>
      </c>
      <c r="C227" s="622" t="s">
        <v>646</v>
      </c>
      <c r="D227" s="585" t="s">
        <v>94</v>
      </c>
      <c r="E227" s="623">
        <v>4800</v>
      </c>
      <c r="F227" s="624"/>
    </row>
    <row r="228" spans="2:6" x14ac:dyDescent="0.3">
      <c r="B228" s="625" t="s">
        <v>439</v>
      </c>
      <c r="C228" s="622" t="s">
        <v>647</v>
      </c>
      <c r="D228" s="585" t="s">
        <v>94</v>
      </c>
      <c r="E228" s="623">
        <v>1300</v>
      </c>
      <c r="F228" s="624"/>
    </row>
    <row r="229" spans="2:6" x14ac:dyDescent="0.3">
      <c r="B229" s="625" t="s">
        <v>439</v>
      </c>
      <c r="C229" s="622" t="s">
        <v>648</v>
      </c>
      <c r="D229" s="585" t="s">
        <v>94</v>
      </c>
      <c r="E229" s="623">
        <v>1500</v>
      </c>
      <c r="F229" s="624"/>
    </row>
    <row r="230" spans="2:6" x14ac:dyDescent="0.3">
      <c r="B230" s="625" t="s">
        <v>439</v>
      </c>
      <c r="C230" s="622" t="s">
        <v>649</v>
      </c>
      <c r="D230" s="585" t="s">
        <v>94</v>
      </c>
      <c r="E230" s="623">
        <v>1400</v>
      </c>
      <c r="F230" s="624"/>
    </row>
    <row r="231" spans="2:6" x14ac:dyDescent="0.3">
      <c r="B231" s="626" t="s">
        <v>439</v>
      </c>
      <c r="C231" s="614" t="s">
        <v>650</v>
      </c>
      <c r="D231" s="696" t="s">
        <v>94</v>
      </c>
      <c r="E231" s="615">
        <v>5000</v>
      </c>
      <c r="F231" s="616"/>
    </row>
    <row r="232" spans="2:6" x14ac:dyDescent="0.3">
      <c r="B232" s="617" t="s">
        <v>571</v>
      </c>
      <c r="C232" s="618" t="s">
        <v>539</v>
      </c>
      <c r="D232" s="618" t="s">
        <v>285</v>
      </c>
      <c r="E232" s="618" t="s">
        <v>573</v>
      </c>
      <c r="F232" s="620"/>
    </row>
    <row r="233" spans="2:6" x14ac:dyDescent="0.3">
      <c r="B233" s="609" t="s">
        <v>461</v>
      </c>
      <c r="C233" s="610" t="s">
        <v>651</v>
      </c>
      <c r="D233" s="463" t="s">
        <v>94</v>
      </c>
      <c r="E233" s="611">
        <v>1720</v>
      </c>
      <c r="F233" s="612"/>
    </row>
    <row r="234" spans="2:6" x14ac:dyDescent="0.3">
      <c r="B234" s="625" t="s">
        <v>460</v>
      </c>
      <c r="C234" s="622" t="s">
        <v>653</v>
      </c>
      <c r="D234" s="585" t="s">
        <v>94</v>
      </c>
      <c r="E234" s="623">
        <v>3660</v>
      </c>
      <c r="F234" s="624"/>
    </row>
    <row r="235" spans="2:6" x14ac:dyDescent="0.3">
      <c r="B235" s="625" t="s">
        <v>460</v>
      </c>
      <c r="C235" s="622" t="s">
        <v>445</v>
      </c>
      <c r="D235" s="585" t="s">
        <v>94</v>
      </c>
      <c r="E235" s="623">
        <v>0</v>
      </c>
      <c r="F235" s="624"/>
    </row>
    <row r="236" spans="2:6" x14ac:dyDescent="0.3">
      <c r="B236" s="626" t="s">
        <v>460</v>
      </c>
      <c r="C236" s="614" t="s">
        <v>652</v>
      </c>
      <c r="D236" s="696" t="s">
        <v>94</v>
      </c>
      <c r="E236" s="615">
        <v>430</v>
      </c>
      <c r="F236" s="616"/>
    </row>
    <row r="237" spans="2:6" x14ac:dyDescent="0.3">
      <c r="B237" s="617" t="s">
        <v>571</v>
      </c>
      <c r="C237" s="618" t="s">
        <v>539</v>
      </c>
      <c r="D237" s="618" t="s">
        <v>285</v>
      </c>
      <c r="E237" s="618" t="s">
        <v>573</v>
      </c>
      <c r="F237" s="620"/>
    </row>
    <row r="238" spans="2:6" ht="17.25" thickBot="1" x14ac:dyDescent="0.35">
      <c r="B238" s="631" t="s">
        <v>463</v>
      </c>
      <c r="C238" s="632" t="s">
        <v>446</v>
      </c>
      <c r="D238" s="697" t="s">
        <v>94</v>
      </c>
      <c r="E238" s="633">
        <v>5200</v>
      </c>
      <c r="F238" s="634"/>
    </row>
    <row r="240" spans="2:6" s="428" customFormat="1" x14ac:dyDescent="0.3">
      <c r="B240" s="427" t="s">
        <v>456</v>
      </c>
    </row>
    <row r="241" spans="2:10" s="429" customFormat="1" x14ac:dyDescent="0.3">
      <c r="B241" s="430"/>
    </row>
    <row r="242" spans="2:10" ht="17.25" thickBot="1" x14ac:dyDescent="0.35">
      <c r="B242" s="431" t="s">
        <v>457</v>
      </c>
      <c r="C242" s="635"/>
    </row>
    <row r="243" spans="2:10" x14ac:dyDescent="0.3">
      <c r="B243" s="816" t="s">
        <v>334</v>
      </c>
      <c r="C243" s="817"/>
      <c r="D243" s="817"/>
      <c r="E243" s="817"/>
      <c r="F243" s="636" t="s">
        <v>333</v>
      </c>
      <c r="G243" s="829" t="s">
        <v>458</v>
      </c>
      <c r="H243" s="817"/>
      <c r="I243" s="817"/>
      <c r="J243" s="830"/>
    </row>
    <row r="244" spans="2:10" ht="24.75" thickBot="1" x14ac:dyDescent="0.35">
      <c r="B244" s="637" t="s">
        <v>339</v>
      </c>
      <c r="C244" s="638" t="s">
        <v>672</v>
      </c>
      <c r="D244" s="638" t="s">
        <v>541</v>
      </c>
      <c r="E244" s="639" t="s">
        <v>285</v>
      </c>
      <c r="F244" s="640" t="s">
        <v>76</v>
      </c>
      <c r="G244" s="641" t="s">
        <v>65</v>
      </c>
      <c r="H244" s="642" t="s">
        <v>66</v>
      </c>
      <c r="I244" s="638" t="s">
        <v>67</v>
      </c>
      <c r="J244" s="643" t="s">
        <v>459</v>
      </c>
    </row>
    <row r="245" spans="2:10" ht="17.25" thickTop="1" x14ac:dyDescent="0.3">
      <c r="B245" s="644" t="s">
        <v>323</v>
      </c>
      <c r="C245" s="645" t="s">
        <v>657</v>
      </c>
      <c r="D245" s="645" t="s">
        <v>580</v>
      </c>
      <c r="E245" s="698" t="s">
        <v>94</v>
      </c>
      <c r="F245" s="646">
        <f t="shared" ref="F245:F268" si="11">$J245*3.664</f>
        <v>1.5168960000000002E-2</v>
      </c>
      <c r="G245" s="646">
        <v>0.9</v>
      </c>
      <c r="H245" s="647">
        <v>0.46</v>
      </c>
      <c r="I245" s="645">
        <v>0.01</v>
      </c>
      <c r="J245" s="648">
        <f t="shared" ref="J245:J268" si="12">IF(G245="-",1,G245)*IF(H245="-",1,H245)*IF(I245="-",1,I245)</f>
        <v>4.1400000000000005E-3</v>
      </c>
    </row>
    <row r="246" spans="2:10" x14ac:dyDescent="0.3">
      <c r="B246" s="649" t="s">
        <v>322</v>
      </c>
      <c r="C246" s="449" t="s">
        <v>656</v>
      </c>
      <c r="D246" s="449" t="s">
        <v>327</v>
      </c>
      <c r="E246" s="699" t="s">
        <v>94</v>
      </c>
      <c r="F246" s="448">
        <f t="shared" si="11"/>
        <v>0.29312000000000005</v>
      </c>
      <c r="G246" s="448">
        <v>0.8</v>
      </c>
      <c r="H246" s="650">
        <v>0.5</v>
      </c>
      <c r="I246" s="449">
        <v>0.2</v>
      </c>
      <c r="J246" s="451">
        <f t="shared" si="12"/>
        <v>8.0000000000000016E-2</v>
      </c>
    </row>
    <row r="247" spans="2:10" x14ac:dyDescent="0.3">
      <c r="B247" s="649" t="s">
        <v>322</v>
      </c>
      <c r="C247" s="449" t="s">
        <v>656</v>
      </c>
      <c r="D247" s="449" t="s">
        <v>581</v>
      </c>
      <c r="E247" s="699" t="s">
        <v>94</v>
      </c>
      <c r="F247" s="448">
        <f t="shared" si="11"/>
        <v>0</v>
      </c>
      <c r="G247" s="448">
        <v>0.4</v>
      </c>
      <c r="H247" s="650">
        <v>0.38</v>
      </c>
      <c r="I247" s="449">
        <v>0</v>
      </c>
      <c r="J247" s="451">
        <f t="shared" si="12"/>
        <v>0</v>
      </c>
    </row>
    <row r="248" spans="2:10" x14ac:dyDescent="0.3">
      <c r="B248" s="649" t="s">
        <v>322</v>
      </c>
      <c r="C248" s="449" t="s">
        <v>656</v>
      </c>
      <c r="D248" s="449" t="s">
        <v>328</v>
      </c>
      <c r="E248" s="699" t="s">
        <v>94</v>
      </c>
      <c r="F248" s="448">
        <f t="shared" si="11"/>
        <v>0</v>
      </c>
      <c r="G248" s="448">
        <v>0.85</v>
      </c>
      <c r="H248" s="650">
        <v>0.5</v>
      </c>
      <c r="I248" s="449">
        <v>0</v>
      </c>
      <c r="J248" s="451">
        <f t="shared" si="12"/>
        <v>0</v>
      </c>
    </row>
    <row r="249" spans="2:10" x14ac:dyDescent="0.3">
      <c r="B249" s="649" t="s">
        <v>322</v>
      </c>
      <c r="C249" s="449" t="s">
        <v>656</v>
      </c>
      <c r="D249" s="449" t="s">
        <v>584</v>
      </c>
      <c r="E249" s="699" t="s">
        <v>94</v>
      </c>
      <c r="F249" s="448">
        <f t="shared" si="11"/>
        <v>0</v>
      </c>
      <c r="G249" s="448">
        <v>0.4</v>
      </c>
      <c r="H249" s="650">
        <v>0.49</v>
      </c>
      <c r="I249" s="449">
        <v>0</v>
      </c>
      <c r="J249" s="451">
        <f t="shared" si="12"/>
        <v>0</v>
      </c>
    </row>
    <row r="250" spans="2:10" x14ac:dyDescent="0.3">
      <c r="B250" s="649" t="s">
        <v>322</v>
      </c>
      <c r="C250" s="449" t="s">
        <v>656</v>
      </c>
      <c r="D250" s="449" t="s">
        <v>582</v>
      </c>
      <c r="E250" s="699" t="s">
        <v>94</v>
      </c>
      <c r="F250" s="448">
        <f t="shared" si="11"/>
        <v>0.10259199999999999</v>
      </c>
      <c r="G250" s="448">
        <v>0.4</v>
      </c>
      <c r="H250" s="650">
        <v>0.7</v>
      </c>
      <c r="I250" s="449">
        <v>0.1</v>
      </c>
      <c r="J250" s="451">
        <f t="shared" si="12"/>
        <v>2.7999999999999997E-2</v>
      </c>
    </row>
    <row r="251" spans="2:10" x14ac:dyDescent="0.3">
      <c r="B251" s="649" t="s">
        <v>322</v>
      </c>
      <c r="C251" s="449" t="s">
        <v>656</v>
      </c>
      <c r="D251" s="449" t="s">
        <v>583</v>
      </c>
      <c r="E251" s="699" t="s">
        <v>94</v>
      </c>
      <c r="F251" s="448">
        <f t="shared" si="11"/>
        <v>0.41241983999999998</v>
      </c>
      <c r="G251" s="448">
        <v>0.84</v>
      </c>
      <c r="H251" s="650">
        <v>0.67</v>
      </c>
      <c r="I251" s="449">
        <v>0.2</v>
      </c>
      <c r="J251" s="451">
        <f t="shared" si="12"/>
        <v>0.11255999999999999</v>
      </c>
    </row>
    <row r="252" spans="2:10" x14ac:dyDescent="0.3">
      <c r="B252" s="649" t="s">
        <v>322</v>
      </c>
      <c r="C252" s="449" t="s">
        <v>656</v>
      </c>
      <c r="D252" s="449" t="s">
        <v>330</v>
      </c>
      <c r="E252" s="699" t="s">
        <v>94</v>
      </c>
      <c r="F252" s="448">
        <f t="shared" si="11"/>
        <v>2.7480000000000002</v>
      </c>
      <c r="G252" s="448">
        <v>1</v>
      </c>
      <c r="H252" s="650">
        <v>0.75</v>
      </c>
      <c r="I252" s="449">
        <v>1</v>
      </c>
      <c r="J252" s="451">
        <f t="shared" si="12"/>
        <v>0.75</v>
      </c>
    </row>
    <row r="253" spans="2:10" x14ac:dyDescent="0.3">
      <c r="B253" s="649" t="s">
        <v>322</v>
      </c>
      <c r="C253" s="449" t="s">
        <v>656</v>
      </c>
      <c r="D253" s="449" t="s">
        <v>331</v>
      </c>
      <c r="E253" s="699" t="s">
        <v>94</v>
      </c>
      <c r="F253" s="448">
        <f t="shared" si="11"/>
        <v>3.6640000000000001</v>
      </c>
      <c r="G253" s="448">
        <v>1</v>
      </c>
      <c r="H253" s="650" t="s">
        <v>68</v>
      </c>
      <c r="I253" s="449" t="s">
        <v>68</v>
      </c>
      <c r="J253" s="451">
        <f t="shared" si="12"/>
        <v>1</v>
      </c>
    </row>
    <row r="254" spans="2:10" x14ac:dyDescent="0.3">
      <c r="B254" s="649" t="s">
        <v>322</v>
      </c>
      <c r="C254" s="449" t="s">
        <v>656</v>
      </c>
      <c r="D254" s="449" t="s">
        <v>326</v>
      </c>
      <c r="E254" s="699" t="s">
        <v>94</v>
      </c>
      <c r="F254" s="448">
        <f t="shared" si="11"/>
        <v>3.6640000000000001</v>
      </c>
      <c r="G254" s="448">
        <v>1</v>
      </c>
      <c r="H254" s="650" t="s">
        <v>68</v>
      </c>
      <c r="I254" s="449" t="s">
        <v>68</v>
      </c>
      <c r="J254" s="451">
        <f t="shared" si="12"/>
        <v>1</v>
      </c>
    </row>
    <row r="255" spans="2:10" x14ac:dyDescent="0.3">
      <c r="B255" s="649" t="s">
        <v>322</v>
      </c>
      <c r="C255" s="449" t="s">
        <v>656</v>
      </c>
      <c r="D255" s="449" t="s">
        <v>585</v>
      </c>
      <c r="E255" s="699" t="s">
        <v>94</v>
      </c>
      <c r="F255" s="448">
        <f t="shared" si="11"/>
        <v>9.8928000000000002E-2</v>
      </c>
      <c r="G255" s="448">
        <v>0.9</v>
      </c>
      <c r="H255" s="650">
        <v>0.03</v>
      </c>
      <c r="I255" s="449">
        <v>1</v>
      </c>
      <c r="J255" s="451">
        <f t="shared" si="12"/>
        <v>2.7E-2</v>
      </c>
    </row>
    <row r="256" spans="2:10" x14ac:dyDescent="0.3">
      <c r="B256" s="649" t="s">
        <v>322</v>
      </c>
      <c r="C256" s="449" t="s">
        <v>658</v>
      </c>
      <c r="D256" s="449" t="s">
        <v>586</v>
      </c>
      <c r="E256" s="699" t="s">
        <v>94</v>
      </c>
      <c r="F256" s="448">
        <f t="shared" si="11"/>
        <v>0</v>
      </c>
      <c r="G256" s="448">
        <v>0.4</v>
      </c>
      <c r="H256" s="650">
        <v>0.15</v>
      </c>
      <c r="I256" s="449">
        <v>0</v>
      </c>
      <c r="J256" s="451">
        <f t="shared" si="12"/>
        <v>0</v>
      </c>
    </row>
    <row r="257" spans="2:19" x14ac:dyDescent="0.3">
      <c r="B257" s="649" t="s">
        <v>322</v>
      </c>
      <c r="C257" s="449" t="s">
        <v>658</v>
      </c>
      <c r="D257" s="449" t="s">
        <v>587</v>
      </c>
      <c r="E257" s="699" t="s">
        <v>94</v>
      </c>
      <c r="F257" s="448">
        <f t="shared" si="11"/>
        <v>0.18759680000000004</v>
      </c>
      <c r="G257" s="448">
        <v>0.8</v>
      </c>
      <c r="H257" s="650">
        <v>0.4</v>
      </c>
      <c r="I257" s="449">
        <v>0.16</v>
      </c>
      <c r="J257" s="451">
        <f t="shared" si="12"/>
        <v>5.1200000000000009E-2</v>
      </c>
    </row>
    <row r="258" spans="2:19" x14ac:dyDescent="0.3">
      <c r="B258" s="649" t="s">
        <v>322</v>
      </c>
      <c r="C258" s="449" t="s">
        <v>658</v>
      </c>
      <c r="D258" s="449" t="s">
        <v>588</v>
      </c>
      <c r="E258" s="699" t="s">
        <v>94</v>
      </c>
      <c r="F258" s="448">
        <f t="shared" si="11"/>
        <v>0</v>
      </c>
      <c r="G258" s="448">
        <v>0.85</v>
      </c>
      <c r="H258" s="650">
        <v>0.43</v>
      </c>
      <c r="I258" s="449">
        <v>0</v>
      </c>
      <c r="J258" s="451">
        <f t="shared" si="12"/>
        <v>0</v>
      </c>
    </row>
    <row r="259" spans="2:19" x14ac:dyDescent="0.3">
      <c r="B259" s="649" t="s">
        <v>322</v>
      </c>
      <c r="C259" s="449" t="s">
        <v>658</v>
      </c>
      <c r="D259" s="449" t="s">
        <v>589</v>
      </c>
      <c r="E259" s="699" t="s">
        <v>94</v>
      </c>
      <c r="F259" s="448">
        <f t="shared" si="11"/>
        <v>1.3520160000000002E-2</v>
      </c>
      <c r="G259" s="448">
        <v>0.9</v>
      </c>
      <c r="H259" s="650">
        <v>0.41</v>
      </c>
      <c r="I259" s="449">
        <v>0.01</v>
      </c>
      <c r="J259" s="451">
        <f t="shared" si="12"/>
        <v>3.6900000000000001E-3</v>
      </c>
    </row>
    <row r="260" spans="2:19" x14ac:dyDescent="0.3">
      <c r="B260" s="649" t="s">
        <v>322</v>
      </c>
      <c r="C260" s="449" t="s">
        <v>658</v>
      </c>
      <c r="D260" s="449" t="s">
        <v>590</v>
      </c>
      <c r="E260" s="699" t="s">
        <v>94</v>
      </c>
      <c r="F260" s="448">
        <f t="shared" si="11"/>
        <v>2.3449600000000004</v>
      </c>
      <c r="G260" s="448">
        <v>1</v>
      </c>
      <c r="H260" s="650">
        <v>0.8</v>
      </c>
      <c r="I260" s="449">
        <v>0.8</v>
      </c>
      <c r="J260" s="451">
        <f t="shared" si="12"/>
        <v>0.64000000000000012</v>
      </c>
    </row>
    <row r="261" spans="2:19" x14ac:dyDescent="0.3">
      <c r="B261" s="649" t="s">
        <v>322</v>
      </c>
      <c r="C261" s="449" t="s">
        <v>658</v>
      </c>
      <c r="D261" s="449" t="s">
        <v>591</v>
      </c>
      <c r="E261" s="699" t="s">
        <v>94</v>
      </c>
      <c r="F261" s="448">
        <f t="shared" si="11"/>
        <v>0.29300275200000003</v>
      </c>
      <c r="G261" s="448">
        <v>0.84</v>
      </c>
      <c r="H261" s="650">
        <v>0.56000000000000005</v>
      </c>
      <c r="I261" s="449">
        <v>0.17</v>
      </c>
      <c r="J261" s="451">
        <f t="shared" si="12"/>
        <v>7.9968000000000011E-2</v>
      </c>
    </row>
    <row r="262" spans="2:19" x14ac:dyDescent="0.3">
      <c r="B262" s="649" t="s">
        <v>322</v>
      </c>
      <c r="C262" s="449" t="s">
        <v>658</v>
      </c>
      <c r="D262" s="449" t="s">
        <v>592</v>
      </c>
      <c r="E262" s="699" t="s">
        <v>94</v>
      </c>
      <c r="F262" s="448">
        <f t="shared" si="11"/>
        <v>0.175872</v>
      </c>
      <c r="G262" s="448">
        <v>1</v>
      </c>
      <c r="H262" s="650">
        <v>0.24</v>
      </c>
      <c r="I262" s="449">
        <v>0.2</v>
      </c>
      <c r="J262" s="451">
        <f t="shared" si="12"/>
        <v>4.8000000000000001E-2</v>
      </c>
    </row>
    <row r="263" spans="2:19" x14ac:dyDescent="0.3">
      <c r="B263" s="649" t="s">
        <v>322</v>
      </c>
      <c r="C263" s="449" t="s">
        <v>658</v>
      </c>
      <c r="D263" s="449" t="s">
        <v>593</v>
      </c>
      <c r="E263" s="699" t="s">
        <v>94</v>
      </c>
      <c r="F263" s="448">
        <f t="shared" si="11"/>
        <v>3.9571200000000006E-3</v>
      </c>
      <c r="G263" s="448">
        <v>0.9</v>
      </c>
      <c r="H263" s="650">
        <v>0.04</v>
      </c>
      <c r="I263" s="449">
        <v>0.03</v>
      </c>
      <c r="J263" s="451">
        <f t="shared" si="12"/>
        <v>1.08E-3</v>
      </c>
    </row>
    <row r="264" spans="2:19" x14ac:dyDescent="0.3">
      <c r="B264" s="649" t="s">
        <v>322</v>
      </c>
      <c r="C264" s="449" t="s">
        <v>658</v>
      </c>
      <c r="D264" s="449" t="s">
        <v>594</v>
      </c>
      <c r="E264" s="699" t="s">
        <v>94</v>
      </c>
      <c r="F264" s="448">
        <f t="shared" si="11"/>
        <v>0</v>
      </c>
      <c r="G264" s="448">
        <v>0.35</v>
      </c>
      <c r="H264" s="650">
        <v>0.45</v>
      </c>
      <c r="I264" s="449">
        <v>0</v>
      </c>
      <c r="J264" s="451">
        <f t="shared" si="12"/>
        <v>0</v>
      </c>
    </row>
    <row r="265" spans="2:19" x14ac:dyDescent="0.3">
      <c r="B265" s="649" t="s">
        <v>322</v>
      </c>
      <c r="C265" s="449" t="s">
        <v>658</v>
      </c>
      <c r="D265" s="449" t="s">
        <v>595</v>
      </c>
      <c r="E265" s="699" t="s">
        <v>94</v>
      </c>
      <c r="F265" s="448">
        <f t="shared" si="11"/>
        <v>0.23816000000000001</v>
      </c>
      <c r="G265" s="448">
        <v>0.65</v>
      </c>
      <c r="H265" s="650">
        <v>0.4</v>
      </c>
      <c r="I265" s="449">
        <v>0.25</v>
      </c>
      <c r="J265" s="451">
        <f t="shared" si="12"/>
        <v>6.5000000000000002E-2</v>
      </c>
    </row>
    <row r="266" spans="2:19" x14ac:dyDescent="0.3">
      <c r="B266" s="649" t="s">
        <v>322</v>
      </c>
      <c r="C266" s="651" t="s">
        <v>659</v>
      </c>
      <c r="D266" s="471" t="s">
        <v>659</v>
      </c>
      <c r="E266" s="700" t="s">
        <v>94</v>
      </c>
      <c r="F266" s="470">
        <f t="shared" si="11"/>
        <v>0</v>
      </c>
      <c r="G266" s="470">
        <v>0.1</v>
      </c>
      <c r="H266" s="652">
        <v>0.45</v>
      </c>
      <c r="I266" s="471">
        <v>0</v>
      </c>
      <c r="J266" s="473">
        <f t="shared" si="12"/>
        <v>0</v>
      </c>
    </row>
    <row r="267" spans="2:19" x14ac:dyDescent="0.3">
      <c r="B267" s="653" t="s">
        <v>325</v>
      </c>
      <c r="C267" s="441" t="s">
        <v>656</v>
      </c>
      <c r="D267" s="467" t="s">
        <v>56</v>
      </c>
      <c r="E267" s="701" t="s">
        <v>94</v>
      </c>
      <c r="F267" s="466">
        <f t="shared" si="11"/>
        <v>2.9312000000000005</v>
      </c>
      <c r="G267" s="466" t="s">
        <v>56</v>
      </c>
      <c r="H267" s="654">
        <v>0.8</v>
      </c>
      <c r="I267" s="467" t="s">
        <v>56</v>
      </c>
      <c r="J267" s="469">
        <f t="shared" si="12"/>
        <v>0.8</v>
      </c>
    </row>
    <row r="268" spans="2:19" ht="17.25" thickBot="1" x14ac:dyDescent="0.35">
      <c r="B268" s="655" t="s">
        <v>324</v>
      </c>
      <c r="C268" s="481" t="s">
        <v>658</v>
      </c>
      <c r="D268" s="481" t="s">
        <v>56</v>
      </c>
      <c r="E268" s="702" t="s">
        <v>94</v>
      </c>
      <c r="F268" s="480">
        <f t="shared" si="11"/>
        <v>2.9312000000000005</v>
      </c>
      <c r="G268" s="480" t="s">
        <v>56</v>
      </c>
      <c r="H268" s="656">
        <v>0.8</v>
      </c>
      <c r="I268" s="481" t="s">
        <v>56</v>
      </c>
      <c r="J268" s="483">
        <f t="shared" si="12"/>
        <v>0.8</v>
      </c>
    </row>
    <row r="269" spans="2:19" x14ac:dyDescent="0.3">
      <c r="B269" s="559" t="s">
        <v>317</v>
      </c>
      <c r="H269" s="657"/>
      <c r="I269" s="657"/>
    </row>
    <row r="270" spans="2:19" x14ac:dyDescent="0.3">
      <c r="H270" s="657"/>
      <c r="I270" s="657"/>
    </row>
    <row r="271" spans="2:19" ht="17.25" hidden="1" thickBot="1" x14ac:dyDescent="0.35">
      <c r="B271" s="658" t="s">
        <v>332</v>
      </c>
      <c r="C271" s="659"/>
      <c r="D271" s="659"/>
      <c r="E271" s="659"/>
      <c r="F271" s="659"/>
      <c r="G271" s="659"/>
      <c r="H271" s="660"/>
      <c r="I271" s="660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</row>
    <row r="272" spans="2:19" hidden="1" x14ac:dyDescent="0.3">
      <c r="B272" s="833" t="s">
        <v>16</v>
      </c>
      <c r="C272" s="825" t="s">
        <v>342</v>
      </c>
      <c r="D272" s="825" t="s">
        <v>285</v>
      </c>
      <c r="E272" s="827" t="s">
        <v>17</v>
      </c>
      <c r="F272" s="661" t="s">
        <v>83</v>
      </c>
      <c r="G272" s="662"/>
      <c r="H272" s="663"/>
      <c r="I272" s="663"/>
      <c r="J272" s="663"/>
      <c r="K272" s="663"/>
      <c r="L272" s="664"/>
      <c r="M272" s="831" t="s">
        <v>80</v>
      </c>
      <c r="N272" s="831"/>
      <c r="O272" s="831"/>
      <c r="P272" s="831"/>
      <c r="Q272" s="831"/>
      <c r="R272" s="831"/>
      <c r="S272" s="832"/>
    </row>
    <row r="273" spans="2:19" ht="17.25" hidden="1" thickBot="1" x14ac:dyDescent="0.35">
      <c r="B273" s="834"/>
      <c r="C273" s="826"/>
      <c r="D273" s="826"/>
      <c r="E273" s="828"/>
      <c r="F273" s="665" t="s">
        <v>32</v>
      </c>
      <c r="G273" s="666" t="s">
        <v>35</v>
      </c>
      <c r="H273" s="667" t="s">
        <v>34</v>
      </c>
      <c r="I273" s="667" t="s">
        <v>37</v>
      </c>
      <c r="J273" s="667" t="s">
        <v>36</v>
      </c>
      <c r="K273" s="667" t="s">
        <v>38</v>
      </c>
      <c r="L273" s="668" t="s">
        <v>39</v>
      </c>
      <c r="M273" s="669" t="s">
        <v>32</v>
      </c>
      <c r="N273" s="667" t="s">
        <v>35</v>
      </c>
      <c r="O273" s="667" t="s">
        <v>34</v>
      </c>
      <c r="P273" s="667" t="s">
        <v>37</v>
      </c>
      <c r="Q273" s="667" t="s">
        <v>36</v>
      </c>
      <c r="R273" s="667" t="s">
        <v>38</v>
      </c>
      <c r="S273" s="666" t="s">
        <v>39</v>
      </c>
    </row>
    <row r="274" spans="2:19" ht="17.25" hidden="1" thickTop="1" x14ac:dyDescent="0.3">
      <c r="B274" s="670" t="s">
        <v>139</v>
      </c>
      <c r="C274" s="671" t="s">
        <v>140</v>
      </c>
      <c r="D274" s="672" t="s">
        <v>29</v>
      </c>
      <c r="E274" s="673">
        <v>10</v>
      </c>
      <c r="F274" s="674">
        <v>30</v>
      </c>
      <c r="G274" s="675">
        <v>30</v>
      </c>
      <c r="H274" s="676">
        <v>30</v>
      </c>
      <c r="I274" s="676">
        <v>300</v>
      </c>
      <c r="J274" s="676">
        <v>300</v>
      </c>
      <c r="K274" s="676">
        <v>300</v>
      </c>
      <c r="L274" s="677">
        <v>300</v>
      </c>
      <c r="M274" s="678">
        <v>4</v>
      </c>
      <c r="N274" s="676">
        <v>4</v>
      </c>
      <c r="O274" s="676">
        <v>4</v>
      </c>
      <c r="P274" s="676">
        <v>4</v>
      </c>
      <c r="Q274" s="676">
        <v>4</v>
      </c>
      <c r="R274" s="676">
        <v>4</v>
      </c>
      <c r="S274" s="675">
        <v>4</v>
      </c>
    </row>
    <row r="275" spans="2:19" ht="17.25" hidden="1" thickBot="1" x14ac:dyDescent="0.35">
      <c r="B275" s="679" t="s">
        <v>141</v>
      </c>
      <c r="C275" s="680" t="s">
        <v>140</v>
      </c>
      <c r="D275" s="681" t="s">
        <v>29</v>
      </c>
      <c r="E275" s="682" t="s">
        <v>68</v>
      </c>
      <c r="F275" s="683">
        <v>30</v>
      </c>
      <c r="G275" s="684">
        <v>30</v>
      </c>
      <c r="H275" s="685">
        <v>30</v>
      </c>
      <c r="I275" s="685">
        <v>300</v>
      </c>
      <c r="J275" s="685">
        <v>300</v>
      </c>
      <c r="K275" s="685">
        <v>300</v>
      </c>
      <c r="L275" s="686">
        <v>300</v>
      </c>
      <c r="M275" s="687">
        <v>4</v>
      </c>
      <c r="N275" s="685">
        <v>4</v>
      </c>
      <c r="O275" s="685">
        <v>4</v>
      </c>
      <c r="P275" s="685">
        <v>4</v>
      </c>
      <c r="Q275" s="685">
        <v>4</v>
      </c>
      <c r="R275" s="685">
        <v>4</v>
      </c>
      <c r="S275" s="684">
        <v>4</v>
      </c>
    </row>
    <row r="276" spans="2:19" hidden="1" x14ac:dyDescent="0.3">
      <c r="B276" s="824" t="s">
        <v>315</v>
      </c>
      <c r="C276" s="824"/>
      <c r="D276" s="824"/>
      <c r="E276" s="824"/>
      <c r="H276" s="657"/>
      <c r="I276" s="657"/>
    </row>
    <row r="277" spans="2:19" ht="17.25" thickBot="1" x14ac:dyDescent="0.35">
      <c r="B277" s="431" t="s">
        <v>569</v>
      </c>
      <c r="H277" s="429"/>
    </row>
    <row r="278" spans="2:19" x14ac:dyDescent="0.3">
      <c r="B278" s="816" t="s">
        <v>334</v>
      </c>
      <c r="C278" s="817"/>
      <c r="D278" s="817"/>
      <c r="E278" s="817"/>
      <c r="F278" s="829" t="s">
        <v>333</v>
      </c>
      <c r="G278" s="817"/>
      <c r="H278" s="830"/>
    </row>
    <row r="279" spans="2:19" ht="24.75" thickBot="1" x14ac:dyDescent="0.35">
      <c r="B279" s="637" t="s">
        <v>339</v>
      </c>
      <c r="C279" s="638" t="s">
        <v>673</v>
      </c>
      <c r="D279" s="638" t="s">
        <v>541</v>
      </c>
      <c r="E279" s="639" t="s">
        <v>338</v>
      </c>
      <c r="F279" s="640" t="s">
        <v>76</v>
      </c>
      <c r="G279" s="688" t="s">
        <v>86</v>
      </c>
      <c r="H279" s="689" t="s">
        <v>82</v>
      </c>
    </row>
    <row r="280" spans="2:19" ht="17.25" thickTop="1" x14ac:dyDescent="0.3">
      <c r="B280" s="653" t="s">
        <v>288</v>
      </c>
      <c r="C280" s="467" t="s">
        <v>335</v>
      </c>
      <c r="D280" s="467" t="s">
        <v>336</v>
      </c>
      <c r="E280" s="701" t="s">
        <v>94</v>
      </c>
      <c r="F280" s="466">
        <v>2.8512</v>
      </c>
      <c r="G280" s="467">
        <f>0.1935*(10^-3)</f>
        <v>1.9350000000000001E-4</v>
      </c>
      <c r="H280" s="690">
        <f>3.87*(10^-6)</f>
        <v>3.8700000000000002E-6</v>
      </c>
    </row>
    <row r="281" spans="2:19" ht="17.25" thickBot="1" x14ac:dyDescent="0.35">
      <c r="B281" s="655" t="s">
        <v>288</v>
      </c>
      <c r="C281" s="481" t="s">
        <v>335</v>
      </c>
      <c r="D281" s="481" t="s">
        <v>337</v>
      </c>
      <c r="E281" s="702" t="s">
        <v>94</v>
      </c>
      <c r="F281" s="480">
        <v>2.7517999999999998</v>
      </c>
      <c r="G281" s="481">
        <f>0.252*(10^-3)</f>
        <v>2.52E-4</v>
      </c>
      <c r="H281" s="691">
        <f>5.04*(10^-6)</f>
        <v>5.04E-6</v>
      </c>
    </row>
    <row r="282" spans="2:19" x14ac:dyDescent="0.3">
      <c r="B282" s="559" t="s">
        <v>317</v>
      </c>
      <c r="C282" s="559"/>
      <c r="D282" s="559"/>
      <c r="E282" s="559"/>
      <c r="F282" s="559"/>
      <c r="G282" s="559"/>
      <c r="H282" s="559"/>
    </row>
    <row r="283" spans="2:19" x14ac:dyDescent="0.3">
      <c r="H283" s="429" t="s">
        <v>49</v>
      </c>
    </row>
    <row r="284" spans="2:19" s="428" customFormat="1" x14ac:dyDescent="0.3">
      <c r="B284" s="427" t="s">
        <v>320</v>
      </c>
    </row>
    <row r="285" spans="2:19" s="429" customFormat="1" x14ac:dyDescent="0.3">
      <c r="B285" s="430"/>
    </row>
    <row r="286" spans="2:19" ht="17.25" thickBot="1" x14ac:dyDescent="0.35">
      <c r="B286" s="431" t="s">
        <v>321</v>
      </c>
      <c r="C286" s="559"/>
      <c r="D286" s="559"/>
      <c r="H286" s="429" t="s">
        <v>50</v>
      </c>
    </row>
    <row r="287" spans="2:19" x14ac:dyDescent="0.3">
      <c r="B287" s="692" t="s">
        <v>77</v>
      </c>
      <c r="C287" s="693" t="s">
        <v>85</v>
      </c>
      <c r="D287" s="694" t="s">
        <v>81</v>
      </c>
    </row>
    <row r="288" spans="2:19" ht="17.25" thickBot="1" x14ac:dyDescent="0.35">
      <c r="B288" s="78">
        <v>1</v>
      </c>
      <c r="C288" s="79">
        <v>28</v>
      </c>
      <c r="D288" s="275">
        <v>265</v>
      </c>
    </row>
    <row r="289" spans="2:4" x14ac:dyDescent="0.3">
      <c r="B289" s="815" t="s">
        <v>316</v>
      </c>
      <c r="C289" s="815"/>
      <c r="D289" s="815"/>
    </row>
  </sheetData>
  <sheetProtection algorithmName="SHA-512" hashValue="q/SQ/Wc7RezY92hCuQzfGHjp6t8HyVpsKy/Z6AFLj6bFAZvORc/7c/rx6o9R8QhixzFWpXc2JZ2Ryv4Q7ACf0g==" saltValue="nj0Fl1TYZHWZkc9k+zLeVg==" spinCount="100000" sheet="1" formatCells="0" formatColumns="0" formatRows="0"/>
  <mergeCells count="40">
    <mergeCell ref="A57:A65"/>
    <mergeCell ref="A66:A69"/>
    <mergeCell ref="A9:A10"/>
    <mergeCell ref="A11:A32"/>
    <mergeCell ref="A33:A43"/>
    <mergeCell ref="A44:A48"/>
    <mergeCell ref="A49:A52"/>
    <mergeCell ref="N9:T9"/>
    <mergeCell ref="B127:B128"/>
    <mergeCell ref="C127:C128"/>
    <mergeCell ref="E127:E128"/>
    <mergeCell ref="B183:F183"/>
    <mergeCell ref="F127:H127"/>
    <mergeCell ref="D127:D128"/>
    <mergeCell ref="B9:B10"/>
    <mergeCell ref="C9:C10"/>
    <mergeCell ref="E9:E10"/>
    <mergeCell ref="D9:D10"/>
    <mergeCell ref="B289:D289"/>
    <mergeCell ref="B243:E243"/>
    <mergeCell ref="F9:F10"/>
    <mergeCell ref="G9:M9"/>
    <mergeCell ref="J57:J73"/>
    <mergeCell ref="J74:J80"/>
    <mergeCell ref="J81:J120"/>
    <mergeCell ref="B276:E276"/>
    <mergeCell ref="B278:E278"/>
    <mergeCell ref="D272:D273"/>
    <mergeCell ref="E272:E273"/>
    <mergeCell ref="G243:J243"/>
    <mergeCell ref="F278:H278"/>
    <mergeCell ref="M272:S272"/>
    <mergeCell ref="B272:B273"/>
    <mergeCell ref="C272:C273"/>
    <mergeCell ref="A116:A120"/>
    <mergeCell ref="A70:A73"/>
    <mergeCell ref="A75:A78"/>
    <mergeCell ref="A79:A80"/>
    <mergeCell ref="A81:A111"/>
    <mergeCell ref="A112:A115"/>
  </mergeCells>
  <phoneticPr fontId="30" type="noConversion"/>
  <dataValidations count="1">
    <dataValidation allowBlank="1" showInputMessage="1" showErrorMessage="1" prompt="EPA 총발열량 _x000a_" sqref="D56" xr:uid="{0EEE3758-D21B-4AAC-BC15-4C0661DD0DDF}"/>
  </dataValidations>
  <pageMargins left="0.75" right="0.75" top="1" bottom="1" header="0.5" footer="0.5"/>
  <pageSetup paperSize="9"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a828bc-7c9b-4944-8934-5047c194b312">
      <Terms xmlns="http://schemas.microsoft.com/office/infopath/2007/PartnerControls"/>
    </lcf76f155ced4ddcb4097134ff3c332f>
    <TaxCatchAll xmlns="535a71f8-2b23-405b-8689-8e624e702a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DCB20DDDD90D6340A7888B395D91AABA" ma:contentTypeVersion="12" ma:contentTypeDescription="새 문서를 만듭니다." ma:contentTypeScope="" ma:versionID="9a9c2a4316b934fb98f2583f755692c0">
  <xsd:schema xmlns:xsd="http://www.w3.org/2001/XMLSchema" xmlns:xs="http://www.w3.org/2001/XMLSchema" xmlns:p="http://schemas.microsoft.com/office/2006/metadata/properties" xmlns:ns2="40a828bc-7c9b-4944-8934-5047c194b312" xmlns:ns3="535a71f8-2b23-405b-8689-8e624e702a14" targetNamespace="http://schemas.microsoft.com/office/2006/metadata/properties" ma:root="true" ma:fieldsID="c4d13fa60f34187054bc8666dd33df2f" ns2:_="" ns3:_="">
    <xsd:import namespace="40a828bc-7c9b-4944-8934-5047c194b312"/>
    <xsd:import namespace="535a71f8-2b23-405b-8689-8e624e702a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828bc-7c9b-4944-8934-5047c194b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이미지 태그" ma:readOnly="false" ma:fieldId="{5cf76f15-5ced-4ddc-b409-7134ff3c332f}" ma:taxonomyMulti="true" ma:sspId="0269c4ac-1595-4d44-97f4-809c20c17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a71f8-2b23-405b-8689-8e624e702a1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0fce1b-92be-41e0-be70-80e090c25028}" ma:internalName="TaxCatchAll" ma:showField="CatchAllData" ma:web="535a71f8-2b23-405b-8689-8e624e702a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47A76-F738-4D11-B28D-05793B098B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68227-98D0-4EB1-BBA2-E3D1BA18605A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40a828bc-7c9b-4944-8934-5047c194b312"/>
    <ds:schemaRef ds:uri="http://schemas.microsoft.com/office/2006/metadata/properties"/>
    <ds:schemaRef ds:uri="http://www.w3.org/XML/1998/namespace"/>
    <ds:schemaRef ds:uri="535a71f8-2b23-405b-8689-8e624e702a14"/>
  </ds:schemaRefs>
</ds:datastoreItem>
</file>

<file path=customXml/itemProps3.xml><?xml version="1.0" encoding="utf-8"?>
<ds:datastoreItem xmlns:ds="http://schemas.openxmlformats.org/officeDocument/2006/customXml" ds:itemID="{3390801D-3D1C-40BE-AF31-AA97F802C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a828bc-7c9b-4944-8934-5047c194b312"/>
    <ds:schemaRef ds:uri="535a71f8-2b23-405b-8689-8e624e702a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25</vt:i4>
      </vt:variant>
    </vt:vector>
  </HeadingPairs>
  <TitlesOfParts>
    <vt:vector size="30" baseType="lpstr">
      <vt:lpstr>General Information</vt:lpstr>
      <vt:lpstr>Base year activity data input</vt:lpstr>
      <vt:lpstr>기준연도 활동자료 입력 (IPCC, EPA연료명 목록구분</vt:lpstr>
      <vt:lpstr>Base year emissions output</vt:lpstr>
      <vt:lpstr>Reference edited</vt:lpstr>
      <vt:lpstr>Carbide_Production</vt:lpstr>
      <vt:lpstr>Carbonate_Burning_Industries</vt:lpstr>
      <vt:lpstr>Cement_Production</vt:lpstr>
      <vt:lpstr>'기준연도 활동자료 입력 (IPCC, EPA연료명 목록구분'!EPA</vt:lpstr>
      <vt:lpstr>'기준연도 활동자료 입력 (IPCC, EPA연료명 목록구분'!EPA_고정연소</vt:lpstr>
      <vt:lpstr>EPAMobile_combustion</vt:lpstr>
      <vt:lpstr>EPAStationary_combustion</vt:lpstr>
      <vt:lpstr>'기준연도 활동자료 입력 (IPCC, EPA연료명 목록구분'!EPA고정</vt:lpstr>
      <vt:lpstr>'기준연도 활동자료 입력 (IPCC, EPA연료명 목록구분'!EPA이동</vt:lpstr>
      <vt:lpstr>Ferroalloy_Production</vt:lpstr>
      <vt:lpstr>Gas</vt:lpstr>
      <vt:lpstr>Glass_Production</vt:lpstr>
      <vt:lpstr>'기준연도 활동자료 입력 (IPCC, EPA연료명 목록구분'!IPCC</vt:lpstr>
      <vt:lpstr>'기준연도 활동자료 입력 (IPCC, EPA연료명 목록구분'!IPCC_고정연소</vt:lpstr>
      <vt:lpstr>IPCCMobile_combustion</vt:lpstr>
      <vt:lpstr>IPCCStationary_combustion</vt:lpstr>
      <vt:lpstr>'기준연도 활동자료 입력 (IPCC, EPA연료명 목록구분'!IPCC고정</vt:lpstr>
      <vt:lpstr>'기준연도 활동자료 입력 (IPCC, EPA연료명 목록구분'!IPCC이동</vt:lpstr>
      <vt:lpstr>Lead_Production</vt:lpstr>
      <vt:lpstr>Liquid</vt:lpstr>
      <vt:lpstr>Soda_ash_Production</vt:lpstr>
      <vt:lpstr>SolidIndustrial_waste</vt:lpstr>
      <vt:lpstr>SolidMunicipal_Solid_Waste</vt:lpstr>
      <vt:lpstr>SolidSludge</vt:lpstr>
      <vt:lpstr>Zinc_Production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aseic</dc:creator>
  <cp:lastModifiedBy>Wonjin Kim</cp:lastModifiedBy>
  <cp:lastPrinted>2021-11-16T08:54:04Z</cp:lastPrinted>
  <dcterms:created xsi:type="dcterms:W3CDTF">2020-10-29T00:57:44Z</dcterms:created>
  <dcterms:modified xsi:type="dcterms:W3CDTF">2024-09-05T08:48:08Z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0x010100DCB20DDDD90D6340A7888B395D91AABA</vt:lpwstr>
  </property>
</Properties>
</file>